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7761280"/>
        <axId val="87763200"/>
      </lineChart>
      <dateAx>
        <axId val="8776128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7763200"/>
        <crosses val="autoZero"/>
        <lblOffset val="100"/>
      </dateAx>
      <valAx>
        <axId val="8776320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776128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V26" sqref="V26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2394.19753611668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0.25</v>
      </c>
      <c r="C5" s="57" t="n">
        <v>4000</v>
      </c>
      <c r="D5" s="58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7" t="n">
        <v>4000</v>
      </c>
      <c r="T5" s="58">
        <f>(R5*S5)</f>
        <v/>
      </c>
    </row>
    <row r="6">
      <c r="B6" s="59" t="n">
        <v>0.0005999999999999999</v>
      </c>
      <c r="C6" s="57" t="n">
        <v>3950</v>
      </c>
      <c r="D6" s="58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58">
        <f>(N6*O6/2)</f>
        <v/>
      </c>
      <c r="R6" s="59">
        <f>(B6)</f>
        <v/>
      </c>
      <c r="S6" s="57" t="n">
        <v>3950</v>
      </c>
      <c r="T6" s="58">
        <f>(R6*S6)</f>
        <v/>
      </c>
    </row>
    <row r="7">
      <c r="B7" s="59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R7" s="59">
        <f>(B7)</f>
        <v/>
      </c>
      <c r="S7" s="57" t="n">
        <v>3428</v>
      </c>
      <c r="T7" s="58">
        <f>(R7*S7)</f>
        <v/>
      </c>
    </row>
    <row r="8">
      <c r="B8" s="59" t="n">
        <v>-0.0076</v>
      </c>
      <c r="C8" s="56" t="n">
        <v>3216.89</v>
      </c>
      <c r="D8" s="58">
        <f>B8*C8</f>
        <v/>
      </c>
      <c r="R8" s="59">
        <f>(B11+B10+B9+B8)</f>
        <v/>
      </c>
      <c r="S8" s="56" t="n">
        <v>0</v>
      </c>
      <c r="T8" s="58">
        <f>(D11+D10+D9+D8)</f>
        <v/>
      </c>
    </row>
    <row r="9">
      <c r="B9" s="59" t="n">
        <v>-0.0076</v>
      </c>
      <c r="C9" s="56" t="n">
        <v>3214.67</v>
      </c>
      <c r="D9" s="58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9">
        <f>(B12)</f>
        <v/>
      </c>
      <c r="S9" s="56" t="n">
        <v>0</v>
      </c>
      <c r="T9" s="58">
        <f>(R9*S9)</f>
        <v/>
      </c>
    </row>
    <row r="10">
      <c r="B10" s="59" t="n">
        <v>-0.0076</v>
      </c>
      <c r="C10" s="56" t="n">
        <v>3213.16</v>
      </c>
      <c r="D10" s="58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58">
        <f>(O10*N10)</f>
        <v/>
      </c>
      <c r="Q10" t="inlineStr">
        <is>
          <t>Done</t>
        </is>
      </c>
      <c r="R10" s="59">
        <f>(SUM(B13:B20))</f>
        <v/>
      </c>
      <c r="S10" s="57">
        <f>(T10/R10)</f>
        <v/>
      </c>
      <c r="T10" s="58">
        <f>(SUM(D13:D20))</f>
        <v/>
      </c>
    </row>
    <row r="11">
      <c r="B11" s="59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($S$18*[1]Params!K16)</f>
        <v/>
      </c>
      <c r="P11" s="58">
        <f>(O11*N11)</f>
        <v/>
      </c>
      <c r="R11" s="59">
        <f>(B21)</f>
        <v/>
      </c>
      <c r="S11" s="57" t="n">
        <v>1895</v>
      </c>
      <c r="T11" s="58">
        <f>(R11*S11)</f>
        <v/>
      </c>
    </row>
    <row r="12">
      <c r="B12" s="60" t="n">
        <v>0.00667329</v>
      </c>
      <c r="C12" s="61" t="n">
        <v>0</v>
      </c>
      <c r="D12" s="62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7">
        <f>($S$18*[1]Params!K17)</f>
        <v/>
      </c>
      <c r="P12" s="58">
        <f>(O12*N12)</f>
        <v/>
      </c>
      <c r="R12" s="59">
        <f>(B22)</f>
        <v/>
      </c>
      <c r="S12" s="57" t="n">
        <v>1890.15</v>
      </c>
      <c r="T12" s="58">
        <f>(R12*S12)</f>
        <v/>
      </c>
    </row>
    <row r="13">
      <c r="B13" s="59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($S$18*[1]Params!K18)</f>
        <v/>
      </c>
      <c r="P13" s="58">
        <f>(O13*N13)</f>
        <v/>
      </c>
      <c r="R13" s="59">
        <f>(B23)</f>
        <v/>
      </c>
      <c r="S13" s="57">
        <f>(T13/R13)</f>
        <v/>
      </c>
      <c r="T13" s="58">
        <f>(82.1)</f>
        <v/>
      </c>
    </row>
    <row r="14">
      <c r="B14" s="59" t="n">
        <v>-0.01</v>
      </c>
      <c r="C14" s="56" t="n">
        <v>2263</v>
      </c>
      <c r="D14" s="58">
        <f>B14*C14</f>
        <v/>
      </c>
      <c r="R14" s="59">
        <f>(B24)</f>
        <v/>
      </c>
      <c r="S14" s="57" t="n">
        <v>1709</v>
      </c>
      <c r="T14" s="58">
        <f>(S14*R14)</f>
        <v/>
      </c>
    </row>
    <row r="15">
      <c r="B15" s="59" t="n">
        <v>-0.008999999999999999</v>
      </c>
      <c r="C15" s="56" t="n">
        <v>2114</v>
      </c>
      <c r="D15" s="58">
        <f>B15*C15</f>
        <v/>
      </c>
      <c r="P15" s="58">
        <f>(SUM(P10:P13))</f>
        <v/>
      </c>
      <c r="R15" s="59">
        <f>(B25)</f>
        <v/>
      </c>
      <c r="S15" s="57" t="n">
        <v>1617.3</v>
      </c>
      <c r="T15" s="58">
        <f>(S15*R15)</f>
        <v/>
      </c>
    </row>
    <row r="16">
      <c r="B16" s="59" t="n">
        <v>-0.008</v>
      </c>
      <c r="C16" s="56" t="n">
        <v>2027.47</v>
      </c>
      <c r="D16" s="58">
        <f>B16*C16</f>
        <v/>
      </c>
      <c r="R16" s="59">
        <f>(SUM(B26:B33))</f>
        <v/>
      </c>
      <c r="S16" s="56" t="n">
        <v>0</v>
      </c>
      <c r="T16" s="58">
        <f>(SUM(D26:D33))</f>
        <v/>
      </c>
    </row>
    <row r="17">
      <c r="B17" s="59" t="n">
        <v>-0.008200000000000001</v>
      </c>
      <c r="C17" s="56" t="n">
        <v>1961</v>
      </c>
      <c r="D17" s="58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9">
        <f>(B34)</f>
        <v/>
      </c>
      <c r="S17" s="56">
        <f>(T17/R17)</f>
        <v/>
      </c>
      <c r="T17" s="58" t="n">
        <v>-12.19326523</v>
      </c>
    </row>
    <row r="18">
      <c r="B18" s="59" t="n">
        <v>0.016</v>
      </c>
      <c r="C18" s="57">
        <f>1/0.00048218</f>
        <v/>
      </c>
      <c r="D18" s="58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58">
        <f>(O18*N18)</f>
        <v/>
      </c>
      <c r="Q18" t="inlineStr">
        <is>
          <t>Done</t>
        </is>
      </c>
      <c r="R18" s="59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59" t="n">
        <v>0.012</v>
      </c>
      <c r="C19" s="57">
        <f>1/0.0008564</f>
        <v/>
      </c>
      <c r="D19" s="58">
        <f>B19*C19</f>
        <v/>
      </c>
      <c r="N19">
        <f>(2*($R$19+N18)/5-N18)</f>
        <v/>
      </c>
      <c r="O19" s="57">
        <f>($S$19*[1]Params!K16)</f>
        <v/>
      </c>
      <c r="P19" s="58">
        <f>(O19*N19)</f>
        <v/>
      </c>
      <c r="R19" s="59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59" t="n">
        <v>0.03210429</v>
      </c>
      <c r="C20" s="57">
        <f>D20/B20</f>
        <v/>
      </c>
      <c r="D20" s="58" t="n">
        <v>50</v>
      </c>
      <c r="N20">
        <f>($B$36/5)</f>
        <v/>
      </c>
      <c r="O20" s="57">
        <f>($S$19*[1]Params!K17)</f>
        <v/>
      </c>
      <c r="P20" s="58">
        <f>(O20*N20)</f>
        <v/>
      </c>
      <c r="R20" s="59">
        <f>(B37)</f>
        <v/>
      </c>
      <c r="S20" s="57">
        <f>(C37)</f>
        <v/>
      </c>
      <c r="T20" s="58">
        <f>(D37)</f>
        <v/>
      </c>
    </row>
    <row r="21">
      <c r="B21" s="59" t="n">
        <v>0.01</v>
      </c>
      <c r="C21" s="57" t="n">
        <v>1895</v>
      </c>
      <c r="D21" s="58">
        <f>B21*C21</f>
        <v/>
      </c>
      <c r="N21">
        <f>($B$36/5)</f>
        <v/>
      </c>
      <c r="O21" s="57">
        <f>($S$19*[1]Params!K18)</f>
        <v/>
      </c>
      <c r="P21" s="58">
        <f>(O21*N21)</f>
        <v/>
      </c>
      <c r="R21" s="59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59" t="n">
        <v>0.01</v>
      </c>
      <c r="C22" s="57" t="n">
        <v>1890.15</v>
      </c>
      <c r="D22" s="58">
        <f>B22*C22</f>
        <v/>
      </c>
      <c r="R22" s="59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59">
        <f>0.05-0.00005</f>
        <v/>
      </c>
      <c r="C23" s="57">
        <f>D23/B23</f>
        <v/>
      </c>
      <c r="D23" s="58">
        <f>82.1</f>
        <v/>
      </c>
      <c r="P23" s="58">
        <f>(SUM(P18:P21))</f>
        <v/>
      </c>
      <c r="R23" s="59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59" t="n">
        <v>0.01</v>
      </c>
      <c r="C24" s="57" t="n">
        <v>1709</v>
      </c>
      <c r="D24" s="58">
        <f>C24*B24</f>
        <v/>
      </c>
      <c r="R24" s="59">
        <f>B41</f>
        <v/>
      </c>
      <c r="S24" s="57">
        <f>(T24/R24)</f>
        <v/>
      </c>
      <c r="T24" s="58">
        <f>D41</f>
        <v/>
      </c>
    </row>
    <row r="25">
      <c r="B25" s="59" t="n">
        <v>0.01</v>
      </c>
      <c r="C25" s="57" t="n">
        <v>1617.3</v>
      </c>
      <c r="D25" s="58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9" t="n">
        <v>-0.01</v>
      </c>
      <c r="C26" s="56" t="n">
        <v>1530</v>
      </c>
      <c r="D26" s="58">
        <f>(C26*B26)</f>
        <v/>
      </c>
      <c r="M26" t="inlineStr">
        <is>
          <t>Objectif</t>
        </is>
      </c>
      <c r="N26" s="59">
        <f>($R$20/5)</f>
        <v/>
      </c>
      <c r="O26" s="57">
        <f>($S$20*[1]Params!K15)</f>
        <v/>
      </c>
      <c r="P26" s="58">
        <f>(O26*N26)</f>
        <v/>
      </c>
    </row>
    <row r="27">
      <c r="B27" s="59" t="n">
        <v>0.01</v>
      </c>
      <c r="C27" s="57" t="n">
        <v>1500</v>
      </c>
      <c r="D27" s="58">
        <f>(C27*B27)</f>
        <v/>
      </c>
      <c r="N27" s="59">
        <f>($R$20/5)</f>
        <v/>
      </c>
      <c r="O27" s="57">
        <f>($S$20*[1]Params!K16)</f>
        <v/>
      </c>
      <c r="P27" s="58">
        <f>(O27*N27)</f>
        <v/>
      </c>
    </row>
    <row r="28">
      <c r="B28" s="59" t="n">
        <v>-0.01</v>
      </c>
      <c r="C28" s="56">
        <f>(D28/B28)</f>
        <v/>
      </c>
      <c r="D28" s="58" t="n">
        <v>-14.43</v>
      </c>
      <c r="N28" s="59">
        <f>($R$20/5)</f>
        <v/>
      </c>
      <c r="O28" s="57">
        <f>($S$20*[1]Params!K17)</f>
        <v/>
      </c>
      <c r="P28" s="58">
        <f>(O28*N28)</f>
        <v/>
      </c>
    </row>
    <row r="29">
      <c r="B29" s="59" t="n">
        <v>0.01</v>
      </c>
      <c r="C29" s="57" t="n">
        <v>1428.89</v>
      </c>
      <c r="D29" s="58">
        <f>(C29*B29)</f>
        <v/>
      </c>
      <c r="N29" s="59">
        <f>($R$20/5)</f>
        <v/>
      </c>
      <c r="O29" s="57">
        <f>($S$20*[1]Params!K18)</f>
        <v/>
      </c>
      <c r="P29" s="58">
        <f>(O29*N29)</f>
        <v/>
      </c>
    </row>
    <row r="30">
      <c r="B30" s="59" t="n">
        <v>-0.01</v>
      </c>
      <c r="C30" s="56" t="n">
        <v>1402.5</v>
      </c>
      <c r="D30" s="58">
        <f>(C30*B30)</f>
        <v/>
      </c>
    </row>
    <row r="31">
      <c r="B31" s="59" t="n">
        <v>0.01</v>
      </c>
      <c r="C31" s="57" t="n">
        <v>1372</v>
      </c>
      <c r="D31" s="58">
        <f>(C31*B31)</f>
        <v/>
      </c>
      <c r="P31" s="58">
        <f>(SUM(P26:P29))</f>
        <v/>
      </c>
    </row>
    <row r="32">
      <c r="B32" s="59" t="n">
        <v>-0.01</v>
      </c>
      <c r="C32" s="56" t="n">
        <v>1286.66</v>
      </c>
      <c r="D32" s="58">
        <f>(C32*B32)</f>
        <v/>
      </c>
      <c r="R32">
        <f>(SUM(R5:R31))</f>
        <v/>
      </c>
      <c r="T32" s="58">
        <f>(SUM(T5:T31))</f>
        <v/>
      </c>
    </row>
    <row r="33">
      <c r="B33" s="59" t="n">
        <v>0.01</v>
      </c>
      <c r="C33" s="57" t="n">
        <v>1250</v>
      </c>
      <c r="D33" s="58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9" t="n">
        <v>-0.01</v>
      </c>
      <c r="C34" s="56">
        <f>(D34/B34)</f>
        <v/>
      </c>
      <c r="D34" s="58" t="n">
        <v>-12.19326523</v>
      </c>
      <c r="M34" t="inlineStr">
        <is>
          <t>Objectif</t>
        </is>
      </c>
      <c r="N34">
        <f>($R$23/5)</f>
        <v/>
      </c>
      <c r="O34" s="57">
        <f>($S$23*[1]Params!K15)</f>
        <v/>
      </c>
      <c r="P34" s="58">
        <f>(O34*N34)</f>
        <v/>
      </c>
    </row>
    <row r="35">
      <c r="B35" s="59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N35">
        <f>($R$23/5)</f>
        <v/>
      </c>
      <c r="O35" s="57">
        <f>($S$23*[1]Params!K16)</f>
        <v/>
      </c>
      <c r="P35" s="58">
        <f>(O35*N35)</f>
        <v/>
      </c>
    </row>
    <row r="36">
      <c r="B36" s="59" t="n">
        <v>0.02350642</v>
      </c>
      <c r="C36" s="57">
        <f>(D36/B36)</f>
        <v/>
      </c>
      <c r="D36" s="58" t="n">
        <v>40.3</v>
      </c>
      <c r="E36" t="inlineStr">
        <is>
          <t>DCA2</t>
        </is>
      </c>
      <c r="N36">
        <f>($R$23/5)</f>
        <v/>
      </c>
      <c r="O36" s="57">
        <f>($S$23*[1]Params!K17)</f>
        <v/>
      </c>
      <c r="P36" s="58">
        <f>(O36*N36)</f>
        <v/>
      </c>
    </row>
    <row r="37">
      <c r="B37" s="59" t="n">
        <v>0.00041228</v>
      </c>
      <c r="C37" s="57">
        <f>(D37/B37)</f>
        <v/>
      </c>
      <c r="D37" s="58" t="n">
        <v>0.5</v>
      </c>
      <c r="N37">
        <f>($R$23/5)</f>
        <v/>
      </c>
      <c r="O37" s="57">
        <f>($S$23*[1]Params!K18)</f>
        <v/>
      </c>
      <c r="P37" s="58">
        <f>(O37*N37)</f>
        <v/>
      </c>
    </row>
    <row r="38">
      <c r="B38" s="59">
        <f>(-0.000705)</f>
        <v/>
      </c>
      <c r="C38" s="56" t="n">
        <v>1605</v>
      </c>
      <c r="D38" s="58">
        <f>(C38*B38)</f>
        <v/>
      </c>
    </row>
    <row r="39">
      <c r="B39" s="59">
        <f>(-0.00535-B38)</f>
        <v/>
      </c>
      <c r="C39" s="56" t="n">
        <v>1605</v>
      </c>
      <c r="D39" s="58">
        <f>(C39*B39)</f>
        <v/>
      </c>
      <c r="P39" s="58">
        <f>(SUM(P34:P37))</f>
        <v/>
      </c>
    </row>
    <row r="40">
      <c r="B40" s="59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59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N6 O11:O13 O19:O21 O26:O29 O34:O37 S5:S7 S10:S15 S18:S20 S23:S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0.2404709865639257</v>
      </c>
      <c r="M3" t="inlineStr">
        <is>
          <t>Objectif :</t>
        </is>
      </c>
      <c r="N3" s="59">
        <f>(INDEX(N5:N23,MATCH(MAX(O6),O5:O23,0))/0.85)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2" t="n">
        <v>0.5663046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-12.028</v>
      </c>
      <c r="C7" s="56">
        <f>(D7/B7)</f>
        <v/>
      </c>
      <c r="D7" s="56" t="n">
        <v>-2.549936</v>
      </c>
      <c r="N7" s="68">
        <f>2*($B$14-$B$11)/5-N6</f>
        <v/>
      </c>
      <c r="O7" s="56">
        <f>($C$5*[1]Params!K9)</f>
        <v/>
      </c>
      <c r="P7" s="56">
        <f>(O7*N7)</f>
        <v/>
      </c>
      <c r="R7" s="68">
        <f>SUM(B7:B10)</f>
        <v/>
      </c>
      <c r="S7" s="56" t="n">
        <v>0</v>
      </c>
      <c r="T7" s="56">
        <f>SUM(D7:D10)</f>
        <v/>
      </c>
      <c r="U7" s="57" t="n"/>
    </row>
    <row r="8">
      <c r="B8" s="68" t="n">
        <v>-12</v>
      </c>
      <c r="C8" s="56">
        <f>(D8/B8)</f>
        <v/>
      </c>
      <c r="D8" s="56" t="n">
        <v>-3.06</v>
      </c>
      <c r="N8" s="68">
        <f>($B$14-$B$11)/5</f>
        <v/>
      </c>
      <c r="O8" s="56">
        <f>($C$5*[1]Params!K10)</f>
        <v/>
      </c>
      <c r="P8" s="56">
        <f>(O8*N8)</f>
        <v/>
      </c>
      <c r="R8" s="68">
        <f>B11</f>
        <v/>
      </c>
      <c r="S8" s="56">
        <f>(T8/R8)</f>
        <v/>
      </c>
      <c r="T8" s="56">
        <f>D11</f>
        <v/>
      </c>
    </row>
    <row r="9">
      <c r="B9" s="68" t="n">
        <v>13.39371616</v>
      </c>
      <c r="C9" s="56">
        <f>(D9/B9)</f>
        <v/>
      </c>
      <c r="D9" s="56" t="n">
        <v>2.8758</v>
      </c>
      <c r="N9" s="68">
        <f>($B$14-$B$11)/5</f>
        <v/>
      </c>
      <c r="O9" s="56">
        <f>($C$5*[1]Params!K11)</f>
        <v/>
      </c>
      <c r="P9" s="56">
        <f>(O9*N9)</f>
        <v/>
      </c>
    </row>
    <row r="10">
      <c r="B10" s="68" t="n">
        <v>13.23709339</v>
      </c>
      <c r="C10" s="56">
        <f>(D10/B10)</f>
        <v/>
      </c>
      <c r="D10" s="56" t="n">
        <v>2.41</v>
      </c>
    </row>
    <row r="11">
      <c r="B11" s="68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1.731600844309205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80" t="n">
        <v>0.5821651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(SUM(R5:R7)/5)</f>
        <v/>
      </c>
      <c r="O6" s="56">
        <f>($C$5*[1]Params!K8)</f>
        <v/>
      </c>
      <c r="P6" s="56">
        <f>(O6*N6)</f>
        <v/>
      </c>
      <c r="R6" s="68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8" t="n">
        <v>-0.2273</v>
      </c>
      <c r="C7" s="56">
        <f>(D7/B7)</f>
        <v/>
      </c>
      <c r="D7" s="56" t="n">
        <v>-1.125135</v>
      </c>
      <c r="N7" s="68">
        <f>(SUM(R5:R7)/5)</f>
        <v/>
      </c>
      <c r="O7" s="56">
        <f>($C$5*[1]Params!K9)</f>
        <v/>
      </c>
      <c r="P7" s="56">
        <f>(O7*N7)</f>
        <v/>
      </c>
      <c r="R7" s="68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8" t="n">
        <v>-0.305</v>
      </c>
      <c r="C8" s="56">
        <f>(D8/B8)</f>
        <v/>
      </c>
      <c r="D8" s="56" t="n">
        <v>-1.91101378</v>
      </c>
      <c r="N8" s="68">
        <f>(SUM(R5:R7)/5)</f>
        <v/>
      </c>
      <c r="O8" s="56">
        <f>($C$5*[1]Params!K10)</f>
        <v/>
      </c>
      <c r="P8" s="56">
        <f>(O8*N8)</f>
        <v/>
      </c>
    </row>
    <row r="9">
      <c r="B9" s="68" t="n">
        <v>0.34203371</v>
      </c>
      <c r="C9" s="56">
        <f>(D9/B9)</f>
        <v/>
      </c>
      <c r="D9" s="56" t="n">
        <v>1.8</v>
      </c>
      <c r="N9" s="68">
        <f>(SUM(R5:R7)/5)</f>
        <v/>
      </c>
      <c r="O9" s="56">
        <f>($C$5*[1]Params!K11)</f>
        <v/>
      </c>
      <c r="P9" s="56">
        <f>(O9*N9)</f>
        <v/>
      </c>
    </row>
    <row r="10">
      <c r="B10" s="68" t="n">
        <v>0.25620803</v>
      </c>
      <c r="C10" s="56">
        <f>(D10/B10)</f>
        <v/>
      </c>
      <c r="D10" s="56" t="n">
        <v>1.06</v>
      </c>
    </row>
    <row r="11">
      <c r="B11" s="68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8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  <c r="R14" s="68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8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11.30102259719843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8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8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80" t="n">
        <v>0.02691986</v>
      </c>
      <c r="C7" s="61" t="n">
        <v>0</v>
      </c>
      <c r="D7" s="62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42.02336129110891</v>
      </c>
      <c r="M3" t="inlineStr">
        <is>
          <t>Objectif :</t>
        </is>
      </c>
      <c r="N3" s="59">
        <f>(INDEX(N5:N23,MATCH(MAX(O20:O22,O6:O8),O5:O23,0))/0.85)</f>
        <v/>
      </c>
      <c r="O3" s="57">
        <f>(MAX(O20:O22,O6:O8)*0.75)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60" t="n">
        <v>0.01618984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59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59" t="n">
        <v>-0.0717</v>
      </c>
      <c r="C7" s="56">
        <f>(D7/B7)</f>
        <v/>
      </c>
      <c r="D7" s="56" t="n">
        <v>-1.132143</v>
      </c>
      <c r="N7" s="59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59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59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59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59" t="n">
        <v>0.1272787</v>
      </c>
      <c r="C9" s="56">
        <f>(D9/B9)</f>
        <v/>
      </c>
      <c r="D9" s="56" t="n">
        <v>2.22</v>
      </c>
      <c r="N9" s="59">
        <f>4*($B$5+$R$7+R5)/5-N6-N7-N8</f>
        <v/>
      </c>
      <c r="O9" s="56">
        <f>($S$6*[1]Params!K11)</f>
        <v/>
      </c>
      <c r="P9" s="56">
        <f>(O9*N9)</f>
        <v/>
      </c>
      <c r="R9" s="59">
        <f>B12-B12</f>
        <v/>
      </c>
      <c r="S9" s="57" t="n">
        <v>0</v>
      </c>
      <c r="T9" s="57">
        <f>D12-B12*14.31</f>
        <v/>
      </c>
    </row>
    <row r="10">
      <c r="B10" s="59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59">
        <f>B13-B13</f>
        <v/>
      </c>
      <c r="S10" s="57" t="n">
        <v>0</v>
      </c>
      <c r="T10" s="57">
        <f>D13-B13*15.13</f>
        <v/>
      </c>
    </row>
    <row r="11">
      <c r="B11" s="59" t="n">
        <v>0.09107438</v>
      </c>
      <c r="C11" s="56">
        <f>(D11/B11)</f>
        <v/>
      </c>
      <c r="D11" s="56" t="n">
        <v>1.06</v>
      </c>
      <c r="P11" s="56">
        <f>(SUM(P6:P9))</f>
        <v/>
      </c>
      <c r="R11" s="59">
        <f>B14-B14</f>
        <v/>
      </c>
      <c r="S11" s="57" t="n">
        <v>0</v>
      </c>
      <c r="T11" s="57">
        <f>D14-B14*14.31</f>
        <v/>
      </c>
    </row>
    <row r="12">
      <c r="B12" s="59" t="n">
        <v>-0.1375</v>
      </c>
      <c r="C12" s="56">
        <f>(D12/B12)</f>
        <v/>
      </c>
      <c r="D12" s="56" t="n">
        <v>-2.54918818</v>
      </c>
      <c r="P12" s="56" t="n"/>
      <c r="R12" s="59">
        <f>B15-B15</f>
        <v/>
      </c>
      <c r="S12" s="57" t="n">
        <v>0</v>
      </c>
      <c r="T12" s="57">
        <f>D15-B15*15.13</f>
        <v/>
      </c>
    </row>
    <row r="13">
      <c r="B13" s="59" t="n">
        <v>-0.4967</v>
      </c>
      <c r="C13" s="56">
        <f>(D13/B13)</f>
        <v/>
      </c>
      <c r="D13" s="56" t="n">
        <v>-10.84507767</v>
      </c>
      <c r="P13" s="56" t="n"/>
      <c r="R13" s="59">
        <f>B16-B16</f>
        <v/>
      </c>
      <c r="S13" s="57" t="n">
        <v>0</v>
      </c>
      <c r="T13" s="57">
        <f>D16-B16*14.31</f>
        <v/>
      </c>
    </row>
    <row r="14">
      <c r="B14" s="59" t="n">
        <v>-0.137</v>
      </c>
      <c r="C14" s="56">
        <f>(D14/B14)</f>
        <v/>
      </c>
      <c r="D14" s="56">
        <f>-3.12512811</f>
        <v/>
      </c>
      <c r="P14" s="56" t="n"/>
      <c r="R14" s="59">
        <f>B17-B17</f>
        <v/>
      </c>
      <c r="T14" s="57">
        <f>D17-B17*15.25</f>
        <v/>
      </c>
    </row>
    <row r="15">
      <c r="B15" s="59" t="n">
        <v>-0.4967</v>
      </c>
      <c r="C15" s="56">
        <f>(D15/B15)</f>
        <v/>
      </c>
      <c r="D15" s="56" t="n">
        <v>-12.12691623</v>
      </c>
      <c r="P15" s="56" t="n"/>
    </row>
    <row r="16">
      <c r="B16" s="59" t="n">
        <v>-0.138</v>
      </c>
      <c r="C16" s="56">
        <f>(D16/B16)</f>
        <v/>
      </c>
      <c r="D16" s="56" t="n">
        <v>-4.41956614</v>
      </c>
      <c r="P16" s="56" t="n"/>
    </row>
    <row r="17">
      <c r="B17" s="59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59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9">
        <f>(SUM(R5:R18))</f>
        <v/>
      </c>
      <c r="T19" s="56">
        <f>(SUM(T5:T18))</f>
        <v/>
      </c>
    </row>
    <row r="20">
      <c r="M20" t="inlineStr">
        <is>
          <t>Objectif</t>
        </is>
      </c>
      <c r="N20" s="59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59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59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59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1" t="n">
        <v>0.003726938474868009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1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1">
        <f>(T5/R5)</f>
        <v/>
      </c>
      <c r="T5" s="57">
        <f>(D5)</f>
        <v/>
      </c>
    </row>
    <row r="6">
      <c r="B6" s="19" t="n">
        <v>-170.21276596</v>
      </c>
      <c r="C6" s="81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81">
        <f>($C$5*[1]Params!K8)</f>
        <v/>
      </c>
      <c r="P6" s="56">
        <f>(O6*N6)</f>
        <v/>
      </c>
      <c r="R6" s="19">
        <f>(SUM(B6:B11))</f>
        <v/>
      </c>
      <c r="S6" s="81" t="n">
        <v>0</v>
      </c>
      <c r="T6" s="57">
        <f>(SUM(D6:D11))</f>
        <v/>
      </c>
    </row>
    <row r="7">
      <c r="B7" s="19" t="n">
        <v>-175.57251908</v>
      </c>
      <c r="C7" s="81">
        <f>(D7/B7)</f>
        <v/>
      </c>
      <c r="D7" s="56" t="n">
        <v>-0.893567</v>
      </c>
      <c r="N7" s="19">
        <f>(($B$5+$R$6)/5)</f>
        <v/>
      </c>
      <c r="O7" s="81">
        <f>($C$5*[1]Params!K9)</f>
        <v/>
      </c>
      <c r="P7" s="56">
        <f>(O7*N7)</f>
        <v/>
      </c>
      <c r="S7" s="81" t="n"/>
    </row>
    <row r="8">
      <c r="B8" s="19" t="n">
        <v>-167.7852349</v>
      </c>
      <c r="C8" s="81">
        <f>(D8/B8)</f>
        <v/>
      </c>
      <c r="D8" s="56" t="n">
        <v>-1.213721</v>
      </c>
      <c r="N8" s="19">
        <f>(($B$5+$R$6)/5)</f>
        <v/>
      </c>
      <c r="O8" s="81">
        <f>($C$5*[1]Params!K10)</f>
        <v/>
      </c>
      <c r="P8" s="56">
        <f>(O8*N8)</f>
        <v/>
      </c>
    </row>
    <row r="9">
      <c r="B9" s="19" t="n">
        <v>196.03891277</v>
      </c>
      <c r="C9" s="81">
        <f>(D9/B9)</f>
        <v/>
      </c>
      <c r="D9" s="56" t="n">
        <v>1.130011</v>
      </c>
      <c r="N9" s="19">
        <f>(($B$5+$R$6)/5)</f>
        <v/>
      </c>
      <c r="O9" s="81">
        <f>($C$5*[1]Params!K11)</f>
        <v/>
      </c>
      <c r="P9" s="56">
        <f>(O9*N9)</f>
        <v/>
      </c>
    </row>
    <row r="10">
      <c r="B10" s="19" t="n">
        <v>197.79050008</v>
      </c>
      <c r="C10" s="81">
        <f>(D10/B10)</f>
        <v/>
      </c>
      <c r="D10" s="56" t="n">
        <v>0.85006</v>
      </c>
    </row>
    <row r="11">
      <c r="B11" s="19" t="n">
        <v>191.37734579</v>
      </c>
      <c r="C11" s="81">
        <f>(D11/B11)</f>
        <v/>
      </c>
      <c r="D11" s="56" t="n">
        <v>0.737757</v>
      </c>
    </row>
    <row r="12">
      <c r="F12" t="inlineStr">
        <is>
          <t>Moy</t>
        </is>
      </c>
      <c r="G12" s="81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318.8732806865235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2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2">
        <f>(B5+B13+B9)</f>
        <v/>
      </c>
      <c r="S5" s="56">
        <f>(T5/R5)</f>
        <v/>
      </c>
      <c r="T5" s="56">
        <f>(D5+D13+D9)</f>
        <v/>
      </c>
    </row>
    <row r="6">
      <c r="B6" s="82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59">
        <f>($R$8/5)</f>
        <v/>
      </c>
      <c r="O6" s="56">
        <f>($S$8*[1]Params!K8)</f>
        <v/>
      </c>
      <c r="P6" s="56">
        <f>(O6*N6)</f>
        <v/>
      </c>
      <c r="R6" s="82">
        <f>(B6)</f>
        <v/>
      </c>
      <c r="S6" s="56">
        <f>(C6)</f>
        <v/>
      </c>
      <c r="T6" s="56">
        <f>(R6*S6)</f>
        <v/>
      </c>
    </row>
    <row r="7">
      <c r="B7" s="82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59">
        <f>($R$8/5)</f>
        <v/>
      </c>
      <c r="O7" s="56">
        <f>($S$8*[1]Params!K9)</f>
        <v/>
      </c>
      <c r="P7" s="56">
        <f>(O7*N7)</f>
        <v/>
      </c>
      <c r="R7" s="82">
        <f>(B7+B8+B10)</f>
        <v/>
      </c>
      <c r="S7" s="56">
        <f>(C7)</f>
        <v/>
      </c>
      <c r="T7" s="56">
        <f>(R7*S7)</f>
        <v/>
      </c>
    </row>
    <row r="8">
      <c r="B8" s="82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2">
        <f>(J7-B17)</f>
        <v/>
      </c>
      <c r="N8" s="59">
        <f>($R$8/5)</f>
        <v/>
      </c>
      <c r="O8" s="56">
        <f>($S$8*[1]Params!K10)</f>
        <v/>
      </c>
      <c r="P8" s="56">
        <f>(O8*N8)</f>
        <v/>
      </c>
      <c r="R8" s="82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2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3">
        <f>(J8*J3)</f>
        <v/>
      </c>
      <c r="N9" s="59">
        <f>($R$8/5)</f>
        <v/>
      </c>
      <c r="O9" s="56">
        <f>($S$8*[1]Params!K11)</f>
        <v/>
      </c>
      <c r="P9" s="56">
        <f>(O9*N9)</f>
        <v/>
      </c>
      <c r="R9" s="82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3" t="n">
        <v>0.00237531</v>
      </c>
      <c r="C10" s="61" t="n">
        <v>0</v>
      </c>
      <c r="D10" s="62" t="n">
        <v>0</v>
      </c>
      <c r="E10" s="56">
        <f>(B10*J3)</f>
        <v/>
      </c>
      <c r="P10" s="56" t="n"/>
      <c r="R10" s="82">
        <f>B14+B15</f>
        <v/>
      </c>
      <c r="S10" s="56" t="n">
        <v>0</v>
      </c>
      <c r="T10" s="57">
        <f>D14+D15</f>
        <v/>
      </c>
    </row>
    <row r="11">
      <c r="B11" s="82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2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2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2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59">
        <f>($R$9/5)</f>
        <v/>
      </c>
      <c r="O14" s="56">
        <f>($S$9*[1]Params!K8)</f>
        <v/>
      </c>
      <c r="P14" s="56">
        <f>(O14*N14)</f>
        <v/>
      </c>
    </row>
    <row r="15">
      <c r="B15" s="82" t="n">
        <v>-0.294</v>
      </c>
      <c r="C15" s="56">
        <f>(D15/B15)</f>
        <v/>
      </c>
      <c r="D15" s="56" t="n">
        <v>-71.95797</v>
      </c>
      <c r="N15" s="59">
        <f>($R$9/5)</f>
        <v/>
      </c>
      <c r="O15" s="56">
        <f>($S$9*[1]Params!K9)</f>
        <v/>
      </c>
      <c r="P15" s="56">
        <f>(O15*N15)</f>
        <v/>
      </c>
    </row>
    <row r="16">
      <c r="N16" s="59">
        <f>($R$9/5)</f>
        <v/>
      </c>
      <c r="O16" s="56">
        <f>($S$9*[1]Params!K10)</f>
        <v/>
      </c>
      <c r="P16" s="56">
        <f>(O16*N16)</f>
        <v/>
      </c>
    </row>
    <row r="17">
      <c r="B17" s="82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59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59" t="n"/>
      <c r="O22" s="56" t="n"/>
      <c r="P22" s="56" t="n"/>
    </row>
    <row r="23">
      <c r="N23" s="59" t="n"/>
      <c r="O23" s="56" t="n"/>
      <c r="P23" s="56" t="n"/>
    </row>
    <row r="24">
      <c r="N24" s="59" t="n"/>
      <c r="O24" s="56" t="n"/>
      <c r="P24" s="56" t="n"/>
    </row>
    <row r="25">
      <c r="N25" s="59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2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4" t="n">
        <v>0.09252856441592905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8" t="n">
        <v>61.11911839</v>
      </c>
      <c r="C5" s="78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0.27930163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($B$13/5)</f>
        <v/>
      </c>
      <c r="O6" s="56">
        <f>($C$5*[1]Params!K8)</f>
        <v/>
      </c>
      <c r="P6" s="56">
        <f>(O6*N6)</f>
        <v/>
      </c>
    </row>
    <row r="7">
      <c r="N7" s="68">
        <f>($B$13/5)</f>
        <v/>
      </c>
      <c r="O7" s="56">
        <f>($C$5*[1]Params!K9)</f>
        <v/>
      </c>
      <c r="P7" s="56">
        <f>(O7*N7)</f>
        <v/>
      </c>
    </row>
    <row r="8">
      <c r="N8" s="68">
        <f>($B$13/5)</f>
        <v/>
      </c>
      <c r="O8" s="56">
        <f>($C$5*[1]Params!K10)</f>
        <v/>
      </c>
      <c r="P8" s="56">
        <f>(O8*N8)</f>
        <v/>
      </c>
    </row>
    <row r="9">
      <c r="N9" s="68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8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8.684469205060092</v>
      </c>
      <c r="M3" t="inlineStr">
        <is>
          <t>Objectif :</t>
        </is>
      </c>
      <c r="N3" s="59">
        <f>(INDEX(N5:N16,MATCH(MAX(O6:O7),O5:O16,0))/0.9)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60" t="n">
        <v>0.07373283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59">
        <f>B5+B11+B12</f>
        <v/>
      </c>
      <c r="S6" s="56">
        <f>(T6/R6)</f>
        <v/>
      </c>
      <c r="T6" s="56">
        <f>D5+B11*5.54+B12*5.61077</f>
        <v/>
      </c>
      <c r="U6" t="inlineStr">
        <is>
          <t>DCA2</t>
        </is>
      </c>
    </row>
    <row r="7">
      <c r="B7" s="59" t="n">
        <v>0.11156135</v>
      </c>
      <c r="C7" s="56">
        <f>(D7/B7)</f>
        <v/>
      </c>
      <c r="D7" s="56" t="n">
        <v>0.5</v>
      </c>
      <c r="N7" s="5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59">
        <f>B7</f>
        <v/>
      </c>
      <c r="S7" s="56">
        <f>(T7/R7)</f>
        <v/>
      </c>
      <c r="T7" s="57">
        <f>D7</f>
        <v/>
      </c>
    </row>
    <row r="8">
      <c r="B8" s="59">
        <f>(-0.2134+N15)</f>
        <v/>
      </c>
      <c r="C8" s="56">
        <f>(D8/B8)</f>
        <v/>
      </c>
      <c r="D8" s="56">
        <f>(-1.27565659-D9)</f>
        <v/>
      </c>
      <c r="N8" s="59">
        <f>3*($B$14-$B$11-B12)/5+B12+B11</f>
        <v/>
      </c>
      <c r="O8" s="56">
        <f>($C$5*[1]Params!K10)</f>
        <v/>
      </c>
      <c r="P8" s="56">
        <f>(O8*N8)</f>
        <v/>
      </c>
      <c r="R8" s="59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59">
        <f>($B$14-$B$11)/5</f>
        <v/>
      </c>
      <c r="O9" s="56">
        <f>($C$5*[1]Params!K11)</f>
        <v/>
      </c>
      <c r="P9" s="56">
        <f>(O9*N9)</f>
        <v/>
      </c>
      <c r="R9" s="59">
        <f>B11-B11</f>
        <v/>
      </c>
      <c r="S9" s="56" t="n">
        <v>0</v>
      </c>
      <c r="T9" s="57">
        <f>D11-B11*5.54</f>
        <v/>
      </c>
    </row>
    <row r="10">
      <c r="B10" s="59" t="n">
        <v>0.21193237</v>
      </c>
      <c r="C10" s="56">
        <f>D10/B10</f>
        <v/>
      </c>
      <c r="D10" s="56" t="n">
        <v>1.07</v>
      </c>
      <c r="N10" s="59" t="n"/>
      <c r="P10" s="56" t="n"/>
      <c r="R10" s="59">
        <f>B12-B12</f>
        <v/>
      </c>
      <c r="S10" s="56" t="n">
        <v>0</v>
      </c>
      <c r="T10" s="57">
        <f>D12-B12*5.61077</f>
        <v/>
      </c>
    </row>
    <row r="11">
      <c r="B11" s="59" t="n">
        <v>-1.3731</v>
      </c>
      <c r="C11" s="56">
        <f>(D11/B11)</f>
        <v/>
      </c>
      <c r="D11" s="56">
        <f>-9.89434222</f>
        <v/>
      </c>
      <c r="N11" s="59" t="n"/>
      <c r="P11" s="56" t="n"/>
    </row>
    <row r="12">
      <c r="B12" s="59" t="n">
        <v>-1.53</v>
      </c>
      <c r="C12" s="56">
        <f>(D12/B12)</f>
        <v/>
      </c>
      <c r="D12" s="56" t="n">
        <v>-13.78562829</v>
      </c>
      <c r="N12" s="59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59" t="n"/>
      <c r="P13" s="56" t="n"/>
      <c r="R13" s="59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59" t="n"/>
      <c r="O15" s="56" t="n"/>
      <c r="P15" s="56" t="n"/>
    </row>
    <row r="16">
      <c r="N16" s="59" t="n"/>
      <c r="O16" s="56" t="n"/>
      <c r="P16" s="56" t="n"/>
    </row>
    <row r="17">
      <c r="N17" s="59" t="n"/>
      <c r="O17" s="56" t="n"/>
      <c r="P17" s="56" t="n"/>
    </row>
    <row r="18">
      <c r="N18" s="59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71.39777432830643</v>
      </c>
      <c r="M3" t="inlineStr">
        <is>
          <t>Objectif :</t>
        </is>
      </c>
      <c r="N3" s="59">
        <f>(INDEX(N5:N16,MATCH(MAX(O6:O7),O5:O16,0))/0.9)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60" t="n">
        <v>0.00294661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B7</f>
        <v/>
      </c>
      <c r="S7" s="56" t="n">
        <v>0</v>
      </c>
      <c r="T7" s="56">
        <f>(D7)</f>
        <v/>
      </c>
    </row>
    <row r="8">
      <c r="B8" s="59">
        <f>-0.0247</f>
        <v/>
      </c>
      <c r="C8" s="56">
        <f>D8/B8</f>
        <v/>
      </c>
      <c r="D8" s="56" t="n">
        <v>-1.70058209</v>
      </c>
      <c r="N8" s="59">
        <f>($B$13-$B$7)/5</f>
        <v/>
      </c>
      <c r="O8" s="56">
        <f>($C$5*[1]Params!K10)</f>
        <v/>
      </c>
      <c r="P8" s="56">
        <f>(O8*N8)</f>
        <v/>
      </c>
      <c r="R8" s="1">
        <f>(B8)</f>
        <v/>
      </c>
      <c r="S8" s="56" t="n">
        <v>0</v>
      </c>
      <c r="T8" s="56">
        <f>(D8)</f>
        <v/>
      </c>
    </row>
    <row r="9">
      <c r="N9" s="59">
        <f>($B$13-$B$7)/5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0.2136250219083598</v>
      </c>
      <c r="M3" t="inlineStr">
        <is>
          <t>Objectif :</t>
        </is>
      </c>
      <c r="N3" s="68">
        <f>(INDEX(N5:N29,MATCH(MAX(O6:O8),O5:O29,0))/0.85)</f>
        <v/>
      </c>
      <c r="O3" s="85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8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8">
        <f>(D6/B6)</f>
        <v/>
      </c>
      <c r="D6" s="56" t="n">
        <v>-0.983378</v>
      </c>
      <c r="M6" t="inlineStr">
        <is>
          <t>Objectif</t>
        </is>
      </c>
      <c r="N6" s="68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8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8">
        <f>(D7/B7)</f>
        <v/>
      </c>
      <c r="D7" s="56" t="n">
        <v>-1.217268</v>
      </c>
      <c r="N7" s="68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8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8">
        <f>(D8/B8)</f>
        <v/>
      </c>
      <c r="D8" s="56" t="n">
        <v>-1.656203</v>
      </c>
      <c r="N8" s="68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8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8">
        <f>(D9/B9)</f>
        <v/>
      </c>
      <c r="D9" s="56" t="n">
        <v>1.549163</v>
      </c>
      <c r="N9" s="68">
        <f>4*($R$5+$R$7)/5+B12-N7-N6</f>
        <v/>
      </c>
      <c r="O9" s="56">
        <f>($C$5*[1]Params!K11)</f>
        <v/>
      </c>
      <c r="P9" s="56">
        <f>(O9*N9)</f>
        <v/>
      </c>
      <c r="R9" s="59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8">
        <f>(D10/B10)</f>
        <v/>
      </c>
      <c r="D10" s="56" t="n">
        <v>1.150414</v>
      </c>
      <c r="N10" s="68" t="n"/>
      <c r="O10" s="56" t="n"/>
      <c r="P10" s="56" t="n"/>
      <c r="R10" s="59" t="n"/>
      <c r="S10" s="56" t="n"/>
      <c r="T10" s="56" t="n"/>
    </row>
    <row r="11">
      <c r="B11" s="19" t="n">
        <v>-12.55901794</v>
      </c>
      <c r="C11" s="78">
        <f>D11/B11</f>
        <v/>
      </c>
      <c r="D11" s="56">
        <f>-1.294159</f>
        <v/>
      </c>
      <c r="N11" s="68" t="n"/>
      <c r="O11" s="56" t="n"/>
      <c r="P11" s="56" t="n"/>
      <c r="R11" s="59" t="n"/>
      <c r="S11" s="56" t="n"/>
      <c r="T11" s="56" t="n"/>
    </row>
    <row r="12">
      <c r="B12" s="19" t="n">
        <v>-15.85623679</v>
      </c>
      <c r="C12" s="78">
        <f>D12/B12</f>
        <v/>
      </c>
      <c r="D12" s="56" t="n">
        <v>-2.201892</v>
      </c>
      <c r="N12" s="68" t="n"/>
      <c r="O12" s="56" t="n"/>
      <c r="P12" s="56" t="n"/>
      <c r="R12" s="59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59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59" t="n"/>
      <c r="S14" s="56" t="n"/>
      <c r="T14" s="56" t="n"/>
    </row>
    <row r="15">
      <c r="R15" s="59" t="n"/>
      <c r="S15" s="56" t="n"/>
      <c r="T15" s="56" t="n"/>
    </row>
    <row r="16">
      <c r="R16" s="59" t="n"/>
      <c r="S16" s="56" t="n"/>
      <c r="T16" s="56" t="n"/>
    </row>
    <row r="17">
      <c r="R17" s="59" t="n"/>
      <c r="S17" s="56" t="n"/>
      <c r="T17" s="56" t="n"/>
    </row>
    <row r="18">
      <c r="R18" s="59" t="n"/>
      <c r="S18" s="56" t="n"/>
      <c r="T18" s="56" t="n"/>
    </row>
    <row r="19">
      <c r="R19" s="59" t="n"/>
      <c r="S19" s="56" t="n"/>
      <c r="T19" s="56" t="n"/>
    </row>
    <row r="20">
      <c r="R20" s="59" t="n"/>
      <c r="S20" s="56" t="n"/>
      <c r="T20" s="56" t="n"/>
    </row>
    <row r="21">
      <c r="R21" s="59" t="n"/>
      <c r="S21" s="56" t="n"/>
      <c r="T21" s="56" t="n"/>
    </row>
    <row r="22">
      <c r="R22" s="59" t="n"/>
      <c r="S22" s="56" t="n"/>
      <c r="T22" s="56" t="n"/>
    </row>
    <row r="23">
      <c r="R23" s="59" t="n"/>
      <c r="S23" s="56" t="n"/>
      <c r="T23" s="56" t="n"/>
    </row>
    <row r="24">
      <c r="R24" s="59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59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45510.14172873874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63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0.00399983</v>
      </c>
      <c r="C5" s="56" t="n">
        <v>41500</v>
      </c>
      <c r="D5" s="56">
        <f>(B5*C5)</f>
        <v/>
      </c>
      <c r="R5" s="59">
        <f>(B5)</f>
        <v/>
      </c>
      <c r="S5" s="56" t="n">
        <v>41500</v>
      </c>
      <c r="T5" s="56">
        <f>(R5*S5)</f>
        <v/>
      </c>
    </row>
    <row r="6">
      <c r="B6" s="60" t="n">
        <v>0.00035118</v>
      </c>
      <c r="C6" s="61" t="n">
        <v>0</v>
      </c>
      <c r="D6" s="62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59">
        <f>(B6)</f>
        <v/>
      </c>
      <c r="S6" s="56" t="n">
        <v>0</v>
      </c>
      <c r="T6" s="56">
        <f>(R6*S6)</f>
        <v/>
      </c>
    </row>
    <row r="7">
      <c r="B7" s="59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4">
        <f>(J6-B38)</f>
        <v/>
      </c>
      <c r="R7" s="59">
        <f>(B7)</f>
        <v/>
      </c>
      <c r="S7" s="56">
        <f>(T7/R7)</f>
        <v/>
      </c>
      <c r="T7" s="56" t="inlineStr">
        <is>
          <t>15.6</t>
        </is>
      </c>
    </row>
    <row r="8">
      <c r="B8" s="59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3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9">
        <f>(B8)</f>
        <v/>
      </c>
      <c r="S8" s="56">
        <f>(T8/R8)</f>
        <v/>
      </c>
      <c r="T8" s="56" t="inlineStr">
        <is>
          <t>105</t>
        </is>
      </c>
    </row>
    <row r="9">
      <c r="B9" s="59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63">
        <f>(N9*M9)</f>
        <v/>
      </c>
      <c r="P9" t="inlineStr">
        <is>
          <t>Done</t>
        </is>
      </c>
      <c r="R9" s="59">
        <f>(B9)</f>
        <v/>
      </c>
      <c r="S9" s="56">
        <f>(T9/R9)</f>
        <v/>
      </c>
      <c r="T9" s="56" t="inlineStr">
        <is>
          <t>43.5</t>
        </is>
      </c>
    </row>
    <row r="10">
      <c r="B10" s="59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($C$16*[1]Params!K16)</f>
        <v/>
      </c>
      <c r="O10" s="63">
        <f>(N10*M10)</f>
        <v/>
      </c>
      <c r="R10" s="59">
        <f>(B10)</f>
        <v/>
      </c>
      <c r="S10" s="56" t="n">
        <v>20458</v>
      </c>
      <c r="T10" s="56">
        <f>(S10*R10)</f>
        <v/>
      </c>
    </row>
    <row r="11">
      <c r="B11" s="59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($C$16*[1]Params!K17)</f>
        <v/>
      </c>
      <c r="O11" s="63">
        <f>(N11*M11)</f>
        <v/>
      </c>
      <c r="R11" s="59">
        <f>(B12)</f>
        <v/>
      </c>
      <c r="S11" s="56" t="n">
        <v>19169.31</v>
      </c>
      <c r="T11" s="56">
        <f>(S11*R11)</f>
        <v/>
      </c>
    </row>
    <row r="12">
      <c r="B12" s="59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($C$16*[1]Params!K18)</f>
        <v/>
      </c>
      <c r="O12" s="63">
        <f>(N12*M12)</f>
        <v/>
      </c>
      <c r="R12" s="59">
        <f>(B13+B11+B14)</f>
        <v/>
      </c>
      <c r="S12" s="56">
        <f>(T12/R12)</f>
        <v/>
      </c>
      <c r="T12" s="56">
        <f>(D13+D11+D14)</f>
        <v/>
      </c>
    </row>
    <row r="13">
      <c r="B13" s="59" t="n">
        <v>-0.0005</v>
      </c>
      <c r="C13" s="56" t="n">
        <v>20709.08</v>
      </c>
      <c r="D13" s="56">
        <f>(C13*B13)</f>
        <v/>
      </c>
      <c r="R13" s="59">
        <f>(B15)</f>
        <v/>
      </c>
      <c r="S13" s="56" t="n">
        <v>18969</v>
      </c>
      <c r="T13" s="56">
        <f>(S13*R13)</f>
        <v/>
      </c>
    </row>
    <row r="14">
      <c r="B14" s="59" t="n">
        <v>0.00054</v>
      </c>
      <c r="C14" s="56" t="n">
        <v>19000</v>
      </c>
      <c r="D14" s="56">
        <f>(C14*B14)</f>
        <v/>
      </c>
      <c r="O14" s="63">
        <f>(SUM(O9:O12))</f>
        <v/>
      </c>
      <c r="R14" s="59">
        <f>(B16+B26)</f>
        <v/>
      </c>
      <c r="S14" s="56">
        <f>(T14/R14)</f>
        <v/>
      </c>
      <c r="T14" s="56">
        <f>(D16+D26)</f>
        <v/>
      </c>
    </row>
    <row r="15">
      <c r="B15" s="59" t="n">
        <v>0.00258</v>
      </c>
      <c r="C15" s="56" t="n">
        <v>18969</v>
      </c>
      <c r="D15" s="56">
        <f>(C15*B15)</f>
        <v/>
      </c>
      <c r="R15" s="59">
        <f>(B17+B18+B21+B33)</f>
        <v/>
      </c>
      <c r="S15" s="56">
        <f>(T15/R15)</f>
        <v/>
      </c>
      <c r="T15" s="56">
        <f>(D17+D18+D21+D33)</f>
        <v/>
      </c>
    </row>
    <row r="16">
      <c r="B16" s="59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9">
        <f>(B19+B27)</f>
        <v/>
      </c>
      <c r="S16" s="56">
        <f>(T16/R16)</f>
        <v/>
      </c>
      <c r="T16" s="56">
        <f>(D19+D27)</f>
        <v/>
      </c>
    </row>
    <row r="17">
      <c r="B17" s="59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63">
        <f>(N17*M17)</f>
        <v/>
      </c>
      <c r="P17" t="inlineStr">
        <is>
          <t>Done</t>
        </is>
      </c>
      <c r="R17" s="59">
        <f>(B20+B28)</f>
        <v/>
      </c>
      <c r="S17" s="56">
        <f>(T17/R17)</f>
        <v/>
      </c>
      <c r="T17" s="56">
        <f>(D20+D28)</f>
        <v/>
      </c>
    </row>
    <row r="18">
      <c r="B18" s="59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63">
        <f>(N18*M18)</f>
        <v/>
      </c>
      <c r="P18" t="inlineStr">
        <is>
          <t>Done</t>
        </is>
      </c>
      <c r="R18" s="59">
        <f>(B22+B27)</f>
        <v/>
      </c>
      <c r="S18" s="56">
        <f>(T18/R18)</f>
        <v/>
      </c>
      <c r="T18" s="56">
        <f>(D22+D29)</f>
        <v/>
      </c>
    </row>
    <row r="19">
      <c r="B19" s="59" t="n">
        <v>0.000599999999999999</v>
      </c>
      <c r="C19" s="56">
        <f>(D19/B19)</f>
        <v/>
      </c>
      <c r="D19" s="56" t="n">
        <v>10.02</v>
      </c>
      <c r="F19" s="59" t="n"/>
      <c r="I19" s="57" t="n"/>
      <c r="M19">
        <f>($B$17/5)</f>
        <v/>
      </c>
      <c r="N19" s="56">
        <f>(C33)</f>
        <v/>
      </c>
      <c r="O19" s="63">
        <f>(N19*M19)</f>
        <v/>
      </c>
      <c r="P19" t="inlineStr">
        <is>
          <t>Done</t>
        </is>
      </c>
      <c r="R19" s="59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59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($C$17*[1]Params!K18)</f>
        <v/>
      </c>
      <c r="O20" s="63">
        <f>(N20*M20)</f>
        <v/>
      </c>
      <c r="R20" s="59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59" t="n">
        <v>-0.000184</v>
      </c>
      <c r="C21" s="56">
        <f>(D21/B21)</f>
        <v/>
      </c>
      <c r="D21" s="56" t="n">
        <v>-3.15</v>
      </c>
      <c r="R21" s="59">
        <f>(B25+B30)</f>
        <v/>
      </c>
      <c r="S21" s="56">
        <f>(T21/R21)</f>
        <v/>
      </c>
      <c r="T21" s="56">
        <f>(D25+D30)</f>
        <v/>
      </c>
    </row>
    <row r="22">
      <c r="B22" s="59" t="n">
        <v>0.00058</v>
      </c>
      <c r="C22" s="56">
        <f>(D22/B22)</f>
        <v/>
      </c>
      <c r="D22" s="56" t="n">
        <v>9.880000000000001</v>
      </c>
      <c r="O22" s="63">
        <f>(SUM(O17:O20))</f>
        <v/>
      </c>
      <c r="R22" s="59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59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R23" s="59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59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9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59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63">
        <f>(N25*M25)</f>
        <v/>
      </c>
      <c r="P25" t="inlineStr">
        <is>
          <t>Done</t>
        </is>
      </c>
    </row>
    <row r="26">
      <c r="B26" s="59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($C$19*[1]Params!K16)</f>
        <v/>
      </c>
      <c r="O26" s="63">
        <f>(N26*M26)</f>
        <v/>
      </c>
    </row>
    <row r="27">
      <c r="B27" s="59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($C$19*[1]Params!K17)</f>
        <v/>
      </c>
      <c r="O27" s="63">
        <f>(N27*M27)</f>
        <v/>
      </c>
    </row>
    <row r="28">
      <c r="B28" s="59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($C$19*[1]Params!K18)</f>
        <v/>
      </c>
      <c r="O28" s="63">
        <f>(N28*M28)</f>
        <v/>
      </c>
    </row>
    <row r="29">
      <c r="B29" s="59" t="n">
        <v>-0.00012</v>
      </c>
      <c r="C29" s="56" t="n">
        <v>21355</v>
      </c>
      <c r="D29" s="56">
        <f>(C29*B29)</f>
        <v/>
      </c>
    </row>
    <row r="30">
      <c r="B30" s="59">
        <f>(-M65)</f>
        <v/>
      </c>
      <c r="C30" s="56" t="n">
        <v>21560</v>
      </c>
      <c r="D30" s="56">
        <f>(C30*B30)</f>
        <v/>
      </c>
      <c r="O30" s="63">
        <f>(SUM(O25:O28))</f>
        <v/>
      </c>
    </row>
    <row r="31">
      <c r="B31" s="59">
        <f>(-0.000058-B30)</f>
        <v/>
      </c>
      <c r="C31" s="56" t="n">
        <v>21560</v>
      </c>
      <c r="D31" s="56">
        <f>(C31*B31)</f>
        <v/>
      </c>
      <c r="Z31" s="57" t="n"/>
    </row>
    <row r="32">
      <c r="B32" s="59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7" t="n"/>
    </row>
    <row r="33">
      <c r="B33" s="59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63">
        <f>(N33*M33)</f>
        <v/>
      </c>
      <c r="P33" t="inlineStr">
        <is>
          <t>Done</t>
        </is>
      </c>
    </row>
    <row r="34">
      <c r="B34" s="59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M34">
        <f>($B$20/5)</f>
        <v/>
      </c>
      <c r="N34" s="56">
        <f>($C$20*[1]Params!K16)</f>
        <v/>
      </c>
      <c r="O34" s="63">
        <f>(N34*M34)</f>
        <v/>
      </c>
    </row>
    <row r="35">
      <c r="B35" s="59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($C$20*[1]Params!K17)</f>
        <v/>
      </c>
      <c r="O35" s="63">
        <f>(N35*M35)</f>
        <v/>
      </c>
    </row>
    <row r="36">
      <c r="B36" s="59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6">
        <f>($C$20*[1]Params!K18)</f>
        <v/>
      </c>
      <c r="O36" s="63">
        <f>(N36*M36)</f>
        <v/>
      </c>
    </row>
    <row r="37">
      <c r="F37" t="inlineStr">
        <is>
          <t>Moy</t>
        </is>
      </c>
      <c r="G37" s="57">
        <f>(D38/B38)</f>
        <v/>
      </c>
      <c r="R37">
        <f>(SUM(R5:R25))</f>
        <v/>
      </c>
      <c r="T37" s="56">
        <f>(SUM(T5:T25))</f>
        <v/>
      </c>
    </row>
    <row r="38">
      <c r="B38">
        <f>(SUM(B5:B37))</f>
        <v/>
      </c>
      <c r="D38" s="56">
        <f>(SUM(D5:D37))</f>
        <v/>
      </c>
      <c r="O38" s="63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63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($C$22*[1]Params!K16)</f>
        <v/>
      </c>
      <c r="O42" s="63">
        <f>(N42*M42)</f>
        <v/>
      </c>
    </row>
    <row r="43">
      <c r="M43">
        <f>($B$22/5)</f>
        <v/>
      </c>
      <c r="N43" s="56">
        <f>($C$22*[1]Params!K17)</f>
        <v/>
      </c>
      <c r="O43" s="63">
        <f>(N43*M43)</f>
        <v/>
      </c>
    </row>
    <row r="44">
      <c r="M44">
        <f>($B$22/5)</f>
        <v/>
      </c>
      <c r="N44" s="56">
        <f>($C$22*[1]Params!K18)</f>
        <v/>
      </c>
      <c r="O44" s="63">
        <f>(N44*M44)</f>
        <v/>
      </c>
    </row>
    <row r="45"/>
    <row r="46">
      <c r="O46" s="63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63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($S$19*[1]Params!K16)</f>
        <v/>
      </c>
      <c r="O50" s="63">
        <f>(N50*M50)</f>
        <v/>
      </c>
    </row>
    <row r="51">
      <c r="M51">
        <f>($B$23/5)</f>
        <v/>
      </c>
      <c r="N51" s="56">
        <f>($S$19*[1]Params!K17)</f>
        <v/>
      </c>
      <c r="O51" s="63">
        <f>(N51*M51)</f>
        <v/>
      </c>
    </row>
    <row r="52">
      <c r="M52">
        <f>($B$23/5)</f>
        <v/>
      </c>
      <c r="N52" s="56">
        <f>($S$19*[1]Params!K18)</f>
        <v/>
      </c>
      <c r="O52" s="63">
        <f>(N52*M52)</f>
        <v/>
      </c>
    </row>
    <row r="53"/>
    <row r="54">
      <c r="O54" s="63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63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($S$20*[1]Params!K16)</f>
        <v/>
      </c>
      <c r="O58" s="63">
        <f>(N58*M58)</f>
        <v/>
      </c>
    </row>
    <row r="59">
      <c r="M59">
        <f>($B$24/5)</f>
        <v/>
      </c>
      <c r="N59" s="56">
        <f>($S$20*[1]Params!K17)</f>
        <v/>
      </c>
      <c r="O59" s="63">
        <f>(N59*M59)</f>
        <v/>
      </c>
    </row>
    <row r="60">
      <c r="M60">
        <f>($B$24/5)</f>
        <v/>
      </c>
      <c r="N60" s="56">
        <f>($S$20*[1]Params!K18)</f>
        <v/>
      </c>
      <c r="O60" s="63">
        <f>(N60*M60)</f>
        <v/>
      </c>
    </row>
    <row r="61"/>
    <row r="62">
      <c r="O62" s="63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63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($C$25*[1]Params!K16)</f>
        <v/>
      </c>
      <c r="O66" s="63">
        <f>(N66*M66)</f>
        <v/>
      </c>
    </row>
    <row r="67">
      <c r="M67">
        <f>($B$25/5)</f>
        <v/>
      </c>
      <c r="N67" s="56">
        <f>($C$25*[1]Params!K17)</f>
        <v/>
      </c>
      <c r="O67" s="63">
        <f>(N67*M67)</f>
        <v/>
      </c>
    </row>
    <row r="68">
      <c r="M68">
        <f>($B$25/5)</f>
        <v/>
      </c>
      <c r="N68" s="56">
        <f>($C$25*[1]Params!K18)</f>
        <v/>
      </c>
      <c r="O68" s="63">
        <f>(N68*M68)</f>
        <v/>
      </c>
    </row>
    <row r="69"/>
    <row r="70">
      <c r="O70" s="63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($S$24*[1]Params!K15)</f>
        <v/>
      </c>
      <c r="O73" s="63">
        <f>(N73*M73)</f>
        <v/>
      </c>
    </row>
    <row r="74">
      <c r="M74">
        <f>($R$24/5)</f>
        <v/>
      </c>
      <c r="N74" s="56">
        <f>($S$24*[1]Params!K16)</f>
        <v/>
      </c>
      <c r="O74" s="63">
        <f>(N74*M74)</f>
        <v/>
      </c>
    </row>
    <row r="75">
      <c r="M75">
        <f>($R$24/5)</f>
        <v/>
      </c>
      <c r="N75" s="56">
        <f>($S$24*[1]Params!K17)</f>
        <v/>
      </c>
      <c r="O75" s="63">
        <f>(N75*M75)</f>
        <v/>
      </c>
    </row>
    <row r="76">
      <c r="M76">
        <f>($R$24/5)</f>
        <v/>
      </c>
      <c r="N76" s="56">
        <f>($S$24*[1]Params!K18)</f>
        <v/>
      </c>
      <c r="O76" s="63">
        <f>(N76*M76)</f>
        <v/>
      </c>
    </row>
    <row r="77"/>
    <row r="78">
      <c r="O78" s="63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13.57635850625708</v>
      </c>
      <c r="M3" t="inlineStr">
        <is>
          <t>Objectif :</t>
        </is>
      </c>
      <c r="N3" s="59">
        <f>(INDEX(N5:N19,MATCH(MAX(O6:O8),O5:O19,0))/0.85)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0.00229038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59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59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0.9433491194534777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/>
      <c r="C6" s="56" t="n"/>
      <c r="D6" s="56" t="n"/>
      <c r="M6" t="inlineStr">
        <is>
          <t>Objectif</t>
        </is>
      </c>
      <c r="N6" s="59">
        <f>($B$5/5)</f>
        <v/>
      </c>
      <c r="O6" s="56">
        <f>($C$5*[1]Params!K8)</f>
        <v/>
      </c>
      <c r="P6" s="56">
        <f>(O6*N6)</f>
        <v/>
      </c>
    </row>
    <row r="7">
      <c r="B7" s="59" t="n"/>
      <c r="C7" s="56" t="n"/>
      <c r="D7" s="56" t="n"/>
      <c r="N7" s="59">
        <f>($B$5/5)</f>
        <v/>
      </c>
      <c r="O7" s="56">
        <f>($C$5*[1]Params!K9)</f>
        <v/>
      </c>
      <c r="P7" s="56">
        <f>(O7*N7)</f>
        <v/>
      </c>
    </row>
    <row r="8">
      <c r="B8" s="59" t="n"/>
      <c r="C8" s="56" t="n"/>
      <c r="D8" s="56" t="n"/>
      <c r="N8" s="59">
        <f>($B$5/5)</f>
        <v/>
      </c>
      <c r="O8" s="56">
        <f>($C$5*[1]Params!K10)</f>
        <v/>
      </c>
      <c r="P8" s="56">
        <f>(O8*N8)</f>
        <v/>
      </c>
    </row>
    <row r="9">
      <c r="B9" s="59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59">
        <f>($B$5/5)</f>
        <v/>
      </c>
      <c r="O9" s="56">
        <f>($C$5*[1]Params!K11)</f>
        <v/>
      </c>
      <c r="P9" s="56">
        <f>(O9*N9)</f>
        <v/>
      </c>
    </row>
    <row r="10">
      <c r="B10" s="68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3.102858611375655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0.01809519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1" sqref="O3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15.85936455212315</v>
      </c>
      <c r="M3" t="inlineStr">
        <is>
          <t>Objectif :</t>
        </is>
      </c>
      <c r="N3" s="59">
        <f>(INDEX(N5:N16,MATCH(MAX(O6:O8),O5:O16,0))/0.9)</f>
        <v/>
      </c>
      <c r="O3" s="57">
        <f>(MAX(O6:O8)*0.85)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0.00238325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59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59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59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74.65407773487441</v>
      </c>
      <c r="N3" s="59" t="n"/>
      <c r="O3" s="57" t="n"/>
      <c r="P3" s="7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0.00118359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82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2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2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2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6" t="n">
        <v>0.8618195331420531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(B22*J3)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3" t="n">
        <v>0.05621081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 :</t>
        </is>
      </c>
      <c r="N6" s="66">
        <f>(C7*2)</f>
        <v/>
      </c>
      <c r="O6" s="82">
        <f>-B7</f>
        <v/>
      </c>
      <c r="P6" s="56">
        <f>(O6*N6)</f>
        <v/>
      </c>
    </row>
    <row r="7">
      <c r="B7" s="82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66" t="n"/>
      <c r="O9" s="21" t="n"/>
      <c r="P9" s="56" t="n"/>
    </row>
    <row r="10">
      <c r="B10" t="n">
        <v>0.31639059</v>
      </c>
      <c r="C10" s="56" t="n">
        <v>0</v>
      </c>
      <c r="D10" s="56">
        <f>(B10*C10)</f>
        <v/>
      </c>
      <c r="N10" s="66" t="n"/>
    </row>
    <row r="11">
      <c r="B11" t="n">
        <v>0.31639059</v>
      </c>
      <c r="C11" s="56" t="n">
        <v>0</v>
      </c>
      <c r="D11" s="56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6" t="n">
        <v>0</v>
      </c>
      <c r="D12" s="56">
        <f>(B12*C12)</f>
        <v/>
      </c>
      <c r="M12" t="inlineStr">
        <is>
          <t>Objectif :</t>
        </is>
      </c>
      <c r="N12" s="66">
        <f>C7/2.1</f>
        <v/>
      </c>
      <c r="O12" s="69">
        <f>-B7</f>
        <v/>
      </c>
      <c r="P12" s="56">
        <f>(O12*N12)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/>
    <row r="22">
      <c r="B22">
        <f>(SUM(B5:B21))</f>
        <v/>
      </c>
      <c r="D22" s="56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6" t="n">
        <v>0.0001432227940487789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0.2363634506</v>
      </c>
      <c r="C5" s="66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8">
        <f>(B5)</f>
        <v/>
      </c>
      <c r="S5" s="66" t="n">
        <v>115.55</v>
      </c>
      <c r="T5" s="56">
        <f>(R5*S5)</f>
        <v/>
      </c>
    </row>
    <row r="6">
      <c r="B6" s="68" t="n">
        <v>0.3</v>
      </c>
      <c r="C6" s="66" t="n">
        <v>91.3</v>
      </c>
      <c r="D6" s="56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6">
        <f>(O6*N6)</f>
        <v/>
      </c>
      <c r="R6" s="68">
        <f>(B6)</f>
        <v/>
      </c>
      <c r="S6" s="66" t="n">
        <v>91.3</v>
      </c>
      <c r="T6" s="56">
        <f>(R6*S6)</f>
        <v/>
      </c>
    </row>
    <row r="7">
      <c r="B7" s="68" t="n">
        <v>2.79041387</v>
      </c>
      <c r="C7" s="66" t="n">
        <v>6.5</v>
      </c>
      <c r="D7" s="56">
        <f>(B7*C7)</f>
        <v/>
      </c>
      <c r="R7" s="68">
        <f>(B7)</f>
        <v/>
      </c>
      <c r="S7" s="66" t="n">
        <v>6.5</v>
      </c>
      <c r="T7" s="56">
        <f>(R7*S7)</f>
        <v/>
      </c>
    </row>
    <row r="8">
      <c r="B8" s="68" t="n">
        <v>722</v>
      </c>
      <c r="C8" s="66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8">
        <f>(B8)</f>
        <v/>
      </c>
      <c r="S8" s="66">
        <f>(T8/R8)</f>
        <v/>
      </c>
      <c r="T8" s="56" t="n">
        <v>15</v>
      </c>
    </row>
    <row r="9">
      <c r="B9" s="68">
        <f>(891400)</f>
        <v/>
      </c>
      <c r="C9" s="66">
        <f>(D9/B9)</f>
        <v/>
      </c>
      <c r="D9" s="56" t="n">
        <v>10</v>
      </c>
      <c r="M9" t="inlineStr">
        <is>
          <t>Objectif :</t>
        </is>
      </c>
      <c r="N9" s="66" t="n">
        <v>0.0005</v>
      </c>
      <c r="O9" s="21">
        <f>B39/4</f>
        <v/>
      </c>
      <c r="P9" s="56">
        <f>(O9*N9)</f>
        <v/>
      </c>
      <c r="R9" s="68">
        <f>(B9)</f>
        <v/>
      </c>
      <c r="S9" s="66">
        <f>(T9/R9)</f>
        <v/>
      </c>
      <c r="T9" s="56" t="n">
        <v>10</v>
      </c>
    </row>
    <row r="10">
      <c r="B10" s="68" t="n">
        <v>-200000</v>
      </c>
      <c r="C10" s="66">
        <f>(D10/B10)</f>
        <v/>
      </c>
      <c r="D10" s="56" t="n">
        <v>-12</v>
      </c>
      <c r="N10" s="66" t="n"/>
      <c r="R10" s="68">
        <f>(B10)</f>
        <v/>
      </c>
      <c r="S10" s="66">
        <f>(T10/R10)</f>
        <v/>
      </c>
      <c r="T10" s="56" t="n">
        <v>-12</v>
      </c>
    </row>
    <row r="11">
      <c r="B11" s="68" t="n">
        <v>-43873</v>
      </c>
      <c r="C11" s="66">
        <f>(D11/B11)</f>
        <v/>
      </c>
      <c r="D11" s="56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8">
        <f>(B11)</f>
        <v/>
      </c>
      <c r="S11" s="66">
        <f>(T11/R11)</f>
        <v/>
      </c>
      <c r="T11" s="56" t="n">
        <v>-10</v>
      </c>
    </row>
    <row r="12">
      <c r="B12" s="68" t="n">
        <v>-20000</v>
      </c>
      <c r="C12" s="66">
        <f>(D12/B12)</f>
        <v/>
      </c>
      <c r="D12" s="56" t="n">
        <v>-10</v>
      </c>
      <c r="M12" t="inlineStr">
        <is>
          <t>Objectif :</t>
        </is>
      </c>
      <c r="N12" s="66">
        <f>C37/2.6</f>
        <v/>
      </c>
      <c r="O12" s="69">
        <f>(-B37-B36)*1.2</f>
        <v/>
      </c>
      <c r="P12" s="56">
        <f>(O12*N12)</f>
        <v/>
      </c>
      <c r="R12" s="68">
        <f>(B12)</f>
        <v/>
      </c>
      <c r="S12" s="66">
        <f>(T12/R12)</f>
        <v/>
      </c>
      <c r="T12" s="56" t="n">
        <v>-10</v>
      </c>
    </row>
    <row r="13">
      <c r="B13" s="68" t="n">
        <v>-66800</v>
      </c>
      <c r="C13" s="66">
        <f>(D13/B13)</f>
        <v/>
      </c>
      <c r="D13" s="56" t="n">
        <v>-33.4</v>
      </c>
      <c r="R13" s="68">
        <f>(B13+B14+B15+B16)</f>
        <v/>
      </c>
      <c r="S13" s="66">
        <f>(T13/R13)</f>
        <v/>
      </c>
      <c r="T13" s="56">
        <f>(D13+D15+D14+D16)</f>
        <v/>
      </c>
    </row>
    <row r="14">
      <c r="B14" s="68" t="n">
        <v>22223</v>
      </c>
      <c r="C14" s="66">
        <f>(D14/B14)</f>
        <v/>
      </c>
      <c r="D14" s="56" t="n">
        <v>10.00035</v>
      </c>
      <c r="R14" s="68">
        <f>(B17)</f>
        <v/>
      </c>
      <c r="S14" s="66" t="n">
        <v>0.0001</v>
      </c>
      <c r="T14" s="56">
        <f>(S14*R14)</f>
        <v/>
      </c>
    </row>
    <row r="15">
      <c r="B15" s="68" t="n">
        <v>48000</v>
      </c>
      <c r="C15" s="66">
        <f>(D15/B15)</f>
        <v/>
      </c>
      <c r="D15" s="56" t="n">
        <v>18</v>
      </c>
      <c r="R15" s="68">
        <f>(B18)</f>
        <v/>
      </c>
      <c r="S15" s="66" t="n">
        <v>0</v>
      </c>
      <c r="T15" s="56">
        <f>(R15*S15)</f>
        <v/>
      </c>
    </row>
    <row r="16">
      <c r="B16" s="68" t="n">
        <v>40000</v>
      </c>
      <c r="C16" s="66">
        <f>(D16/B16)</f>
        <v/>
      </c>
      <c r="D16" s="56" t="n">
        <v>10</v>
      </c>
      <c r="R16" s="68">
        <f>(B19)</f>
        <v/>
      </c>
      <c r="S16" s="66" t="n">
        <v>0.0001829</v>
      </c>
      <c r="T16" s="56">
        <f>(S16*R16)</f>
        <v/>
      </c>
    </row>
    <row r="17">
      <c r="B17" s="68" t="n">
        <v>-150000</v>
      </c>
      <c r="C17" s="66" t="n">
        <v>0.0001</v>
      </c>
      <c r="D17" s="56">
        <f>(C17*B17)</f>
        <v/>
      </c>
      <c r="R17" s="68">
        <f>(B20)</f>
        <v/>
      </c>
      <c r="S17" s="66" t="n">
        <v>0.0001828</v>
      </c>
      <c r="T17" s="56">
        <f>(S17*R17)</f>
        <v/>
      </c>
    </row>
    <row r="18">
      <c r="B18" s="80" t="n">
        <v>4874.49907297</v>
      </c>
      <c r="C18" s="61" t="n">
        <v>0</v>
      </c>
      <c r="D18" s="62">
        <f>(B18*C18)</f>
        <v/>
      </c>
      <c r="E18" s="56">
        <f>(B18*J3)</f>
        <v/>
      </c>
      <c r="R18" s="68">
        <f>(B21)</f>
        <v/>
      </c>
      <c r="S18" s="66">
        <f>(T18/R18)</f>
        <v/>
      </c>
      <c r="T18" s="56" t="n">
        <v>-10.875</v>
      </c>
    </row>
    <row r="19">
      <c r="B19" s="68" t="n">
        <v>-60293.19</v>
      </c>
      <c r="C19" s="66" t="n">
        <v>0.0001829</v>
      </c>
      <c r="D19" s="56">
        <f>(C19*B19)</f>
        <v/>
      </c>
      <c r="R19" s="68">
        <f>(B22)</f>
        <v/>
      </c>
      <c r="S19" s="66">
        <f>(T19/R19)</f>
        <v/>
      </c>
      <c r="T19" s="56" t="n">
        <v>-15.777</v>
      </c>
    </row>
    <row r="20">
      <c r="B20" s="68" t="n">
        <v>-41141.35</v>
      </c>
      <c r="C20" s="66" t="n">
        <v>0.0001828</v>
      </c>
      <c r="D20" s="56">
        <f>(C20*B20)</f>
        <v/>
      </c>
      <c r="R20" s="68">
        <f>(B23)</f>
        <v/>
      </c>
      <c r="S20" s="66">
        <f>(T20/R20)</f>
        <v/>
      </c>
      <c r="T20" s="56" t="n">
        <v>-12.7</v>
      </c>
    </row>
    <row r="21">
      <c r="B21" s="68" t="n">
        <v>-26969.34</v>
      </c>
      <c r="C21" s="66">
        <f>(D21/B21)</f>
        <v/>
      </c>
      <c r="D21" s="56" t="n">
        <v>-10.875</v>
      </c>
      <c r="R21" s="68">
        <f>(B24+B25+B26)</f>
        <v/>
      </c>
      <c r="S21" s="66">
        <f>(T21/R21)</f>
        <v/>
      </c>
      <c r="T21" s="56">
        <f>(D24+D25+D26)</f>
        <v/>
      </c>
    </row>
    <row r="22">
      <c r="B22" s="68" t="n">
        <v>-39131.89</v>
      </c>
      <c r="C22" s="66">
        <f>(D22/B22)</f>
        <v/>
      </c>
      <c r="D22" s="56" t="n">
        <v>-15.777</v>
      </c>
      <c r="R22" s="68">
        <f>(B27+B28)</f>
        <v/>
      </c>
      <c r="S22" s="66" t="n">
        <v>0</v>
      </c>
      <c r="T22" s="56">
        <f>(D27+D28)</f>
        <v/>
      </c>
    </row>
    <row r="23">
      <c r="B23" s="68" t="n">
        <v>-31019.52</v>
      </c>
      <c r="C23" s="66">
        <f>(D23/B23)</f>
        <v/>
      </c>
      <c r="D23" s="56" t="n">
        <v>-12.7</v>
      </c>
      <c r="R23" s="68">
        <f>(B29+B30)</f>
        <v/>
      </c>
      <c r="S23" s="66" t="n">
        <v>0</v>
      </c>
      <c r="T23" s="56">
        <f>(D29+D30)</f>
        <v/>
      </c>
    </row>
    <row r="24">
      <c r="B24" s="68" t="n">
        <v>-20035.65</v>
      </c>
      <c r="C24" s="66">
        <f>(D24/B24)</f>
        <v/>
      </c>
      <c r="D24" s="56" t="n">
        <v>-11.12</v>
      </c>
      <c r="R24" s="68">
        <f>(B31+B32)</f>
        <v/>
      </c>
      <c r="S24" s="66" t="n">
        <v>0</v>
      </c>
      <c r="T24" s="56">
        <f>(D31+D32)</f>
        <v/>
      </c>
    </row>
    <row r="25">
      <c r="B25" s="68">
        <f>(15252.99-15.25299)</f>
        <v/>
      </c>
      <c r="C25" s="66" t="n">
        <v>0.00051739</v>
      </c>
      <c r="D25" s="56">
        <f>(B25*C25)</f>
        <v/>
      </c>
      <c r="R25" s="68">
        <f>(B33+B34+B35)</f>
        <v/>
      </c>
      <c r="S25" s="66" t="n">
        <v>0</v>
      </c>
      <c r="T25" s="56">
        <f>(D33+D34+D35)</f>
        <v/>
      </c>
    </row>
    <row r="26">
      <c r="B26" s="68">
        <f>(4747.01-4.74701)</f>
        <v/>
      </c>
      <c r="C26" s="66" t="n">
        <v>0.00051738</v>
      </c>
      <c r="D26" s="56">
        <f>(B26*C26)</f>
        <v/>
      </c>
      <c r="R26" s="68">
        <f>B36</f>
        <v/>
      </c>
      <c r="S26" s="66">
        <f>T26/R26</f>
        <v/>
      </c>
      <c r="T26" s="57">
        <f>D36</f>
        <v/>
      </c>
    </row>
    <row r="27">
      <c r="B27" s="68" t="n">
        <v>-40000</v>
      </c>
      <c r="C27" s="66">
        <f>(D27/B27)</f>
        <v/>
      </c>
      <c r="D27" s="56" t="n">
        <v>-12.44</v>
      </c>
      <c r="R27" s="68">
        <f>B37</f>
        <v/>
      </c>
      <c r="S27" s="66">
        <f>T27/R27</f>
        <v/>
      </c>
      <c r="T27" s="57">
        <f>D37</f>
        <v/>
      </c>
    </row>
    <row r="28">
      <c r="B28" s="68" t="n">
        <v>40000</v>
      </c>
      <c r="C28" s="66">
        <f>(D28/B28)</f>
        <v/>
      </c>
      <c r="D28" s="56" t="n">
        <v>10</v>
      </c>
    </row>
    <row r="29">
      <c r="B29" s="68" t="n">
        <v>-40000</v>
      </c>
      <c r="C29" s="66">
        <f>(D29/B29)</f>
        <v/>
      </c>
      <c r="D29" s="56" t="n">
        <v>-12.39</v>
      </c>
    </row>
    <row r="30">
      <c r="B30" s="68" t="n">
        <v>44000</v>
      </c>
      <c r="C30" s="66">
        <f>(D30/B30)</f>
        <v/>
      </c>
      <c r="D30" s="56" t="n">
        <v>10.42</v>
      </c>
    </row>
    <row r="31">
      <c r="B31" s="68" t="n">
        <v>-270017.67672339</v>
      </c>
      <c r="C31" s="66">
        <f>(D31/B31)</f>
        <v/>
      </c>
      <c r="D31" s="56" t="n">
        <v>-48.19233598</v>
      </c>
    </row>
    <row r="32">
      <c r="B32" s="68">
        <f>(272743.3*0.99)</f>
        <v/>
      </c>
      <c r="C32" s="66">
        <f>(D32/B32)</f>
        <v/>
      </c>
      <c r="D32" s="56" t="n">
        <v>34.21</v>
      </c>
      <c r="E32" s="57" t="n"/>
    </row>
    <row r="33">
      <c r="B33" s="68" t="n">
        <v>-33998.23</v>
      </c>
      <c r="C33" s="66">
        <f>(D33/B33)</f>
        <v/>
      </c>
      <c r="D33" s="56" t="n">
        <v>-6.45</v>
      </c>
    </row>
    <row r="34">
      <c r="B34" s="68" t="n">
        <v>-20001.77</v>
      </c>
      <c r="C34" s="66">
        <f>(D34/B34)</f>
        <v/>
      </c>
      <c r="D34" s="56" t="n">
        <v>-3.795</v>
      </c>
    </row>
    <row r="35">
      <c r="B35" s="68">
        <f>(62154.32-62.15432)</f>
        <v/>
      </c>
      <c r="C35" s="66">
        <f>(D35/B35)</f>
        <v/>
      </c>
      <c r="D35" s="56" t="n">
        <v>10.1</v>
      </c>
      <c r="E35" s="56" t="n"/>
    </row>
    <row r="36">
      <c r="B36" s="68" t="n">
        <v>-62000</v>
      </c>
      <c r="C36" s="66">
        <f>(D36/B36)</f>
        <v/>
      </c>
      <c r="D36" s="56" t="n">
        <v>-16.02484919</v>
      </c>
      <c r="E36" s="56">
        <f>B36*J3</f>
        <v/>
      </c>
    </row>
    <row r="37">
      <c r="B37" s="68" t="n">
        <v>-150000</v>
      </c>
      <c r="C37" s="66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6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1.004212508152717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0.32097782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80">
        <f>(B6)</f>
        <v/>
      </c>
      <c r="S6" s="61" t="n">
        <v>0</v>
      </c>
      <c r="T6" s="62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83"/>
    <col width="9.140625" customWidth="1" style="14" min="184" max="16384"/>
  </cols>
  <sheetData>
    <row r="1"/>
    <row r="2"/>
    <row r="3">
      <c r="I3" t="inlineStr">
        <is>
          <t>Actual Price :</t>
        </is>
      </c>
      <c r="J3" s="78" t="n">
        <v>0.0280174022477119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64.74873341</v>
      </c>
      <c r="C5" s="78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0.05343236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($B$10/5)</f>
        <v/>
      </c>
      <c r="O6" s="78">
        <f>($C$5*[1]Params!K8)</f>
        <v/>
      </c>
      <c r="P6" s="56">
        <f>(O6*N6)</f>
        <v/>
      </c>
    </row>
    <row r="7">
      <c r="B7" s="68" t="n"/>
      <c r="C7" s="56" t="n"/>
      <c r="D7" s="58" t="n"/>
      <c r="E7" s="56" t="n"/>
      <c r="N7" s="68">
        <f>($B$10/5)</f>
        <v/>
      </c>
      <c r="O7" s="78">
        <f>($C$5*[1]Params!K9)</f>
        <v/>
      </c>
      <c r="P7" s="56">
        <f>(O7*N7)</f>
        <v/>
      </c>
    </row>
    <row r="8">
      <c r="N8" s="68">
        <f>($B$10/5)</f>
        <v/>
      </c>
      <c r="O8" s="78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8">
        <f>($B$10/5)</f>
        <v/>
      </c>
      <c r="O9" s="78">
        <f>($C$5*[1]Params!K11)</f>
        <v/>
      </c>
      <c r="P9" s="56">
        <f>(O9*N9)</f>
        <v/>
      </c>
    </row>
    <row r="10">
      <c r="B10" s="68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9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9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1.561781559942686</v>
      </c>
      <c r="M3" t="inlineStr">
        <is>
          <t>Objectif :</t>
        </is>
      </c>
      <c r="N3" s="59">
        <f>(INDEX(N5:N32,MATCH(MAX(O6:O8),O5:O32,0))/0.85)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(D5)</f>
        <v/>
      </c>
    </row>
    <row r="6">
      <c r="B6" s="80" t="n">
        <v>0.33779925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80" t="n">
        <v>0.33622555</v>
      </c>
      <c r="S6" s="61" t="n">
        <v>0</v>
      </c>
      <c r="T6" s="62">
        <f>(R6*S6)</f>
        <v/>
      </c>
      <c r="U6" s="56">
        <f>(E6)</f>
        <v/>
      </c>
    </row>
    <row r="7">
      <c r="B7" s="68" t="n">
        <v>2.381</v>
      </c>
      <c r="C7" s="56" t="n">
        <v>0</v>
      </c>
      <c r="D7" s="58">
        <f>(B7*C7)</f>
        <v/>
      </c>
      <c r="E7" s="56">
        <f>(B7*J3)</f>
        <v/>
      </c>
      <c r="N7" s="68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8">
        <f>(B7)</f>
        <v/>
      </c>
      <c r="S7" s="56" t="n">
        <v>0</v>
      </c>
      <c r="T7" s="58">
        <f>(D7)</f>
        <v/>
      </c>
    </row>
    <row r="8">
      <c r="B8" s="68" t="n">
        <v>-10.99</v>
      </c>
      <c r="C8" s="57">
        <f>D8/B8</f>
        <v/>
      </c>
      <c r="D8" s="56">
        <f>-12.41601718</f>
        <v/>
      </c>
      <c r="N8" s="68">
        <f>-B10</f>
        <v/>
      </c>
      <c r="O8" s="56">
        <f>P8/N8</f>
        <v/>
      </c>
      <c r="P8" s="56">
        <f>-D10</f>
        <v/>
      </c>
      <c r="Q8" t="inlineStr">
        <is>
          <t>Done</t>
        </is>
      </c>
      <c r="R8" s="68">
        <f>B8</f>
        <v/>
      </c>
      <c r="S8" s="56">
        <f>T8/R8</f>
        <v/>
      </c>
      <c r="T8" s="56">
        <f>D8</f>
        <v/>
      </c>
      <c r="V8" s="57" t="n"/>
    </row>
    <row r="9">
      <c r="B9" s="68" t="n">
        <v>-10.99</v>
      </c>
      <c r="C9" s="57">
        <f>D9/B9</f>
        <v/>
      </c>
      <c r="D9" s="56" t="n">
        <v>-13.55613194</v>
      </c>
      <c r="N9" s="68">
        <f>B12/2</f>
        <v/>
      </c>
      <c r="O9" s="56">
        <f>($C$5*[1]Params!K11)</f>
        <v/>
      </c>
      <c r="P9" s="56">
        <f>(O9*N9)</f>
        <v/>
      </c>
      <c r="R9" s="68">
        <f>B9</f>
        <v/>
      </c>
      <c r="S9" s="56">
        <f>T9/R9</f>
        <v/>
      </c>
      <c r="T9" s="56">
        <f>D9</f>
        <v/>
      </c>
      <c r="V9" s="57" t="n"/>
    </row>
    <row r="10">
      <c r="B10" s="68" t="n">
        <v>-11</v>
      </c>
      <c r="C10" s="57">
        <f>D10/B10</f>
        <v/>
      </c>
      <c r="D10" s="56">
        <f>-18.46116585</f>
        <v/>
      </c>
      <c r="R10" s="68" t="n"/>
      <c r="S10" s="56" t="n"/>
      <c r="T10" s="56" t="n"/>
      <c r="V10" s="57" t="n"/>
    </row>
    <row r="11">
      <c r="F11" t="inlineStr">
        <is>
          <t>Moy</t>
        </is>
      </c>
      <c r="G11" s="56">
        <f>(D12/B12)</f>
        <v/>
      </c>
      <c r="P11" s="56">
        <f>(SUM(P6:P9))</f>
        <v/>
      </c>
      <c r="R11" s="1" t="n"/>
      <c r="S11" s="56" t="n"/>
      <c r="T11" s="56" t="n"/>
      <c r="V11" s="57" t="n"/>
    </row>
    <row r="12">
      <c r="B12" s="68">
        <f>(SUM(B5:B11))</f>
        <v/>
      </c>
      <c r="D12" s="56">
        <f>(SUM(D5:D11))</f>
        <v/>
      </c>
      <c r="R12" s="1" t="n"/>
      <c r="S12" s="56" t="n"/>
      <c r="T12" s="56" t="n"/>
    </row>
    <row r="13">
      <c r="R13" s="1" t="n"/>
      <c r="S13" s="56" t="n"/>
      <c r="T13" s="57" t="n"/>
    </row>
    <row r="14">
      <c r="R14" s="1" t="n"/>
      <c r="S14" s="56" t="n"/>
      <c r="T14" s="56" t="n"/>
    </row>
    <row r="15">
      <c r="R15" s="1" t="n"/>
      <c r="S15" s="56" t="n"/>
      <c r="T15" s="56" t="n"/>
    </row>
    <row r="16"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J24" s="59" t="n"/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R29" s="1">
        <f>(SUM(R5:R28))</f>
        <v/>
      </c>
      <c r="S29" s="56" t="n"/>
      <c r="T29" s="56">
        <f>(SUM(T5:T28))</f>
        <v/>
      </c>
    </row>
  </sheetData>
  <conditionalFormatting sqref="C5 G11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5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5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5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5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5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5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5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5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5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5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5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5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5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5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5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5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5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5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5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5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5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5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5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5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5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5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5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5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5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5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5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5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5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5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5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5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5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5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5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5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5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5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5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5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5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5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5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5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5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5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5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5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5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5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5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5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5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5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5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5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5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5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5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5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5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5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5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5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5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5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5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5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5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5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5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5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5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5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5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5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5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5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5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5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5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5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5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5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5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5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5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5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5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5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5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5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5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5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5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5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5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5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5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5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5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5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5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5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5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5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5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5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5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5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5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5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5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5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5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5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5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5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5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5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5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5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5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5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5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5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5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5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5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5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5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5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5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5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5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5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5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5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5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5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5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5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5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5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5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5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5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5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5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5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5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5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5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5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5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5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5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5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5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5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5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5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5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5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5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5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5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5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5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5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5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5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5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5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5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5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5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5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5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5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5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5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5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5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5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5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5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5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5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5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5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5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5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5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5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5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5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5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5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4.102070225961531</v>
      </c>
      <c r="M3" t="inlineStr">
        <is>
          <t>Objectif :</t>
        </is>
      </c>
      <c r="N3" s="59">
        <f>(INDEX(N5:N31,MATCH(MAX(O6:O8,O14:O15),O5:O31,0))/0.85)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0.10088991</v>
      </c>
      <c r="C7" s="61" t="n">
        <v>0</v>
      </c>
      <c r="D7" s="62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04"/>
    <col width="9.140625" customWidth="1" style="14" min="20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0.7514534868965701</v>
      </c>
      <c r="M3" t="inlineStr">
        <is>
          <t>Objectif :</t>
        </is>
      </c>
      <c r="N3" s="68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80" t="n">
        <v>0.07522866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-3.793</v>
      </c>
      <c r="C7" s="56">
        <f>D7/B7</f>
        <v/>
      </c>
      <c r="D7" s="56">
        <f>-1.29461908</f>
        <v/>
      </c>
      <c r="N7" s="68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8" t="n"/>
      <c r="S7" s="56" t="n"/>
      <c r="T7" s="56" t="n"/>
      <c r="U7" s="57" t="n"/>
    </row>
    <row r="8">
      <c r="B8" s="68" t="n">
        <v>-1.89</v>
      </c>
      <c r="C8" s="56">
        <f>D8/B8</f>
        <v/>
      </c>
      <c r="D8" s="56" t="n">
        <v>-1.04446569</v>
      </c>
      <c r="N8" s="68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8" t="n"/>
      <c r="S8" s="56" t="n"/>
      <c r="T8" s="56" t="n"/>
    </row>
    <row r="9">
      <c r="B9" s="68" t="n"/>
      <c r="C9" s="56" t="n"/>
      <c r="D9" s="56" t="n"/>
      <c r="N9" s="68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8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6" sqref="B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7" t="n">
        <v>1.078697410933987e-05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7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259.47</v>
      </c>
      <c r="C6" s="61" t="n">
        <v>0</v>
      </c>
      <c r="D6" s="62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66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66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66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66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1" t="n">
        <v>0.004772929205787464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81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8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8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8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T29" sqref="T2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113.7998336036459</v>
      </c>
      <c r="M3" t="inlineStr">
        <is>
          <t>Objectif :</t>
        </is>
      </c>
      <c r="N3" s="59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6">
        <f>(C5)</f>
        <v/>
      </c>
      <c r="T5" s="56">
        <f>(R5*S5)</f>
        <v/>
      </c>
    </row>
    <row r="6">
      <c r="B6" s="59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59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59">
        <f>(B6+B7+B8+B9)</f>
        <v/>
      </c>
      <c r="S6" s="56" t="n">
        <v>0</v>
      </c>
      <c r="T6" s="56">
        <f>(D6+D7+D8+D9)</f>
        <v/>
      </c>
    </row>
    <row r="7">
      <c r="B7" s="59" t="n">
        <v>-0.007325</v>
      </c>
      <c r="C7" s="56">
        <f>(D7/B7)</f>
        <v/>
      </c>
      <c r="D7" s="56" t="n">
        <v>-0.3</v>
      </c>
      <c r="E7" s="56" t="n"/>
      <c r="N7" s="59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59">
        <f>(B10+B11)</f>
        <v/>
      </c>
      <c r="S7" s="56" t="n">
        <v>0</v>
      </c>
      <c r="T7" s="56">
        <f>(D10+D11)</f>
        <v/>
      </c>
    </row>
    <row r="8">
      <c r="B8" s="59">
        <f>(0.00803628-0.0000683)</f>
        <v/>
      </c>
      <c r="C8" s="56">
        <f>(D8/B8)</f>
        <v/>
      </c>
      <c r="D8" s="56" t="n">
        <v>0.29</v>
      </c>
      <c r="E8" s="56" t="n"/>
      <c r="N8" s="59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59">
        <f>(B12)</f>
        <v/>
      </c>
      <c r="S8" s="56" t="n">
        <v>0</v>
      </c>
      <c r="T8" s="56">
        <f>(R8*S8)</f>
        <v/>
      </c>
    </row>
    <row r="9">
      <c r="B9" s="59">
        <f>(0.00884882-0.00007521)</f>
        <v/>
      </c>
      <c r="C9" s="56">
        <f>(D9/B9)</f>
        <v/>
      </c>
      <c r="D9" s="56" t="n">
        <v>0.28</v>
      </c>
      <c r="E9" s="56" t="n"/>
      <c r="N9" s="59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59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59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59">
        <f>(B14)</f>
        <v/>
      </c>
      <c r="S10" s="56">
        <f>(C14)</f>
        <v/>
      </c>
      <c r="T10" s="56">
        <f>(D14)</f>
        <v/>
      </c>
    </row>
    <row r="11">
      <c r="B11" s="59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59">
        <f>(B15)</f>
        <v/>
      </c>
      <c r="S11" s="56">
        <f>(C15)</f>
        <v/>
      </c>
      <c r="T11" s="56">
        <f>(D15)</f>
        <v/>
      </c>
    </row>
    <row r="12">
      <c r="B12" s="59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59">
        <f>(B16+B23)</f>
        <v/>
      </c>
      <c r="S12" s="56">
        <f>(T12/R12)</f>
        <v/>
      </c>
      <c r="T12" s="56">
        <f>(D16+D23)</f>
        <v/>
      </c>
    </row>
    <row r="13">
      <c r="B13" s="59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9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59">
        <f>(0.60148-0.595318987)</f>
        <v/>
      </c>
      <c r="C14" s="56" t="n">
        <v>0</v>
      </c>
      <c r="D14" s="56" t="n">
        <v>0</v>
      </c>
      <c r="E14" s="56">
        <f>(B14*$J$3)</f>
        <v/>
      </c>
      <c r="I14" s="59" t="n"/>
      <c r="M14" t="inlineStr">
        <is>
          <t>Objectif</t>
        </is>
      </c>
      <c r="N14" s="59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60">
        <f>(B18)</f>
        <v/>
      </c>
      <c r="S14" s="61">
        <f>(C18)</f>
        <v/>
      </c>
      <c r="T14" s="62">
        <f>(D18)</f>
        <v/>
      </c>
    </row>
    <row r="15">
      <c r="B15" s="59">
        <f>(0.10209-0.101562222)</f>
        <v/>
      </c>
      <c r="C15" s="56" t="n">
        <v>0</v>
      </c>
      <c r="D15" s="56" t="n">
        <v>0</v>
      </c>
      <c r="E15" s="56">
        <f>(B15*$J$3)</f>
        <v/>
      </c>
      <c r="N15" s="59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59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59" t="n">
        <v>0.49053</v>
      </c>
      <c r="C16" s="56">
        <f>(D16/B16)</f>
        <v/>
      </c>
      <c r="D16" s="56" t="n">
        <v>6.3</v>
      </c>
      <c r="E16" s="56" t="n"/>
      <c r="N16" s="59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59">
        <f>(B20)</f>
        <v/>
      </c>
      <c r="S16" s="56">
        <f>(T16/R16)</f>
        <v/>
      </c>
      <c r="T16" s="56">
        <f>(D20)</f>
        <v/>
      </c>
    </row>
    <row r="17">
      <c r="B17" s="59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59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59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60" t="n">
        <v>0.063194</v>
      </c>
      <c r="C18" s="61" t="n">
        <v>0</v>
      </c>
      <c r="D18" s="62" t="n">
        <v>0</v>
      </c>
      <c r="E18" s="57">
        <f>B18*J3</f>
        <v/>
      </c>
      <c r="N18" s="59" t="n"/>
      <c r="O18" s="56" t="n"/>
      <c r="P18" s="56" t="n"/>
      <c r="R18" s="59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59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59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59" t="n">
        <v>0.0414744</v>
      </c>
      <c r="C20" s="56">
        <f>(D20/B20)</f>
        <v/>
      </c>
      <c r="D20" s="56" t="n">
        <v>0.5</v>
      </c>
      <c r="E20" s="56" t="n"/>
      <c r="N20" s="59" t="n"/>
      <c r="O20" s="56" t="n"/>
      <c r="P20" s="56" t="n"/>
      <c r="R20" s="59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59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59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59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9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59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59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59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59" t="n">
        <v>-0.31</v>
      </c>
      <c r="C24" s="56">
        <f>(D24/B24)</f>
        <v/>
      </c>
      <c r="D24" s="56" t="n">
        <v>-5.704</v>
      </c>
      <c r="E24" s="56" t="n"/>
      <c r="N24" s="59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59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59" t="n">
        <v>-0.098095</v>
      </c>
      <c r="C25" s="56">
        <f>(D25/B25)</f>
        <v/>
      </c>
      <c r="D25" s="56" t="n">
        <v>-2.16</v>
      </c>
      <c r="E25" s="56" t="n"/>
      <c r="N25" s="59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59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59">
        <f>(-0.05715)</f>
        <v/>
      </c>
      <c r="C26" s="56">
        <f>(D26/B26)</f>
        <v/>
      </c>
      <c r="D26" s="56" t="n">
        <v>-1.25988073</v>
      </c>
      <c r="E26" s="56" t="n"/>
      <c r="N26" s="59">
        <f>4*($B$19+R19)/5-$N$25-N24-N23</f>
        <v/>
      </c>
      <c r="O26" s="56">
        <f>($S$15*[1]Params!K11)</f>
        <v/>
      </c>
      <c r="P26" s="56">
        <f>O26*N26</f>
        <v/>
      </c>
      <c r="R26" s="59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59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59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59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59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59" t="n">
        <v>-0.102</v>
      </c>
      <c r="C29" s="56">
        <f>(D29/B29)</f>
        <v/>
      </c>
      <c r="D29" s="56">
        <f>(-2.275+0.019338)</f>
        <v/>
      </c>
      <c r="E29" s="56" t="n"/>
      <c r="R29" s="59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59" t="n">
        <v>0.11322</v>
      </c>
      <c r="C30" s="56">
        <f>(D30/B30)</f>
        <v/>
      </c>
      <c r="D30" s="56" t="n">
        <v>2.13</v>
      </c>
      <c r="E30" s="56" t="n"/>
      <c r="N30" s="59" t="n"/>
      <c r="P30" s="59" t="n"/>
      <c r="R30" s="59" t="n"/>
      <c r="S30" s="56" t="n"/>
      <c r="T30" s="56" t="n"/>
    </row>
    <row r="31">
      <c r="B31" s="59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59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59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59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59" t="n">
        <v>0.11518</v>
      </c>
      <c r="C35" s="56">
        <f>D35/B35</f>
        <v/>
      </c>
      <c r="D35" s="56" t="n">
        <v>2.13</v>
      </c>
      <c r="E35" s="56" t="n"/>
      <c r="F35" s="59" t="n"/>
      <c r="H35" s="57" t="n"/>
      <c r="J35" s="57" t="n"/>
      <c r="S35" s="56" t="n"/>
      <c r="T35" s="56" t="n"/>
    </row>
    <row r="36">
      <c r="B36" s="59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59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59" t="n">
        <v>-0.1</v>
      </c>
      <c r="C38" s="56">
        <f>D38/B38</f>
        <v/>
      </c>
      <c r="D38" s="56">
        <f>-3.1462+0.026743</f>
        <v/>
      </c>
      <c r="E38" s="56" t="n"/>
      <c r="N38" s="59" t="n"/>
      <c r="P38" s="57" t="n"/>
      <c r="S38" s="56" t="n"/>
      <c r="T38" s="56" t="n"/>
    </row>
    <row r="39">
      <c r="B39" s="59" t="n">
        <v>-0.65</v>
      </c>
      <c r="C39" s="56">
        <f>D39/B39</f>
        <v/>
      </c>
      <c r="D39" s="56">
        <f>-21.40712492</f>
        <v/>
      </c>
      <c r="E39" s="56" t="n"/>
      <c r="N39" s="59">
        <f>N16+N25</f>
        <v/>
      </c>
      <c r="S39" s="56" t="n"/>
      <c r="T39" s="56" t="n"/>
    </row>
    <row r="40">
      <c r="B40" s="59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59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59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59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59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59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59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59" t="n"/>
      <c r="S47" s="56" t="n"/>
      <c r="T47" s="56" t="n"/>
    </row>
    <row r="48"/>
    <row r="49"/>
    <row r="50">
      <c r="N50" s="59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8" t="n">
        <v>0.1098147737842878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8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0.25026496</v>
      </c>
      <c r="C6" s="61" t="n">
        <v>0</v>
      </c>
      <c r="D6" s="62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8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8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8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8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7.480604931962864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0.00261339</v>
      </c>
      <c r="C6" s="61" t="n">
        <v>0</v>
      </c>
      <c r="D6" s="61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8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8">
        <f>($C$5*[1]Params!K9)</f>
        <v/>
      </c>
      <c r="P7" s="56">
        <f>(O7*N7)</f>
        <v/>
      </c>
      <c r="R7" s="59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8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8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0.6315937446158243</v>
      </c>
      <c r="M3" t="inlineStr">
        <is>
          <t>Objectif :</t>
        </is>
      </c>
      <c r="N3" s="19">
        <f>(INDEX(N5:N14,MATCH(MAX(O6:O7),O5:O14,0))/0.9)</f>
        <v/>
      </c>
      <c r="O3" s="85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0.81272297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67"/>
    <col width="9.140625" customWidth="1" style="14" min="168" max="16384"/>
  </cols>
  <sheetData>
    <row r="1"/>
    <row r="2"/>
    <row r="3">
      <c r="I3" t="inlineStr">
        <is>
          <t>Actual Price :</t>
        </is>
      </c>
      <c r="J3" s="78" t="n">
        <v>13.56579018934644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1.33585844</v>
      </c>
      <c r="C5" s="56">
        <f>(D5/B5)</f>
        <v/>
      </c>
      <c r="D5" s="56" t="n">
        <v>16.9976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0.00060299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67"/>
    <col width="9.140625" customWidth="1" style="14" min="168" max="16384"/>
  </cols>
  <sheetData>
    <row r="1"/>
    <row r="2"/>
    <row r="3">
      <c r="I3" t="inlineStr">
        <is>
          <t>Actual Price :</t>
        </is>
      </c>
      <c r="J3" s="78" t="n">
        <v>3.132537131882225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4.85635833</v>
      </c>
      <c r="C5" s="56">
        <f>(D5/B5)</f>
        <v/>
      </c>
      <c r="D5" s="56" t="n">
        <v>14.9972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80" t="n">
        <v>0.00010579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0.4708702210961783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6" t="n">
        <v>0.005997808507005807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1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7" t="n">
        <v>-8.444000000000001</v>
      </c>
      <c r="D31" s="67">
        <f>-C31*6%</f>
        <v/>
      </c>
      <c r="E31" s="6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8">
        <f>E35*$N$5</f>
        <v/>
      </c>
      <c r="G35" s="56" t="n">
        <v>3.5</v>
      </c>
      <c r="H35" s="69">
        <f>G51</f>
        <v/>
      </c>
      <c r="I35" s="57">
        <f>((F35-H35*D35)*$J$3-G35)</f>
        <v/>
      </c>
      <c r="J35" t="n">
        <v>1</v>
      </c>
      <c r="K35" s="70">
        <f>I35*J35</f>
        <v/>
      </c>
      <c r="L35" s="71" t="n">
        <v>31</v>
      </c>
      <c r="M35" s="7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8">
        <f>E36*$N$5</f>
        <v/>
      </c>
      <c r="G36" s="56" t="n">
        <v>3.5</v>
      </c>
      <c r="H36" s="69">
        <f>G52</f>
        <v/>
      </c>
      <c r="I36" s="57">
        <f>((F36-H36*D36)*$J$3-G36)</f>
        <v/>
      </c>
      <c r="J36" t="n">
        <v>1</v>
      </c>
      <c r="K36" s="70">
        <f>I36*J36</f>
        <v/>
      </c>
      <c r="L36" s="71" t="n">
        <v>8.699999999999999</v>
      </c>
      <c r="M36" s="7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8">
        <f>E37*$N$5</f>
        <v/>
      </c>
      <c r="G37" s="56" t="n">
        <v>3.5</v>
      </c>
      <c r="H37" s="69">
        <f>G53</f>
        <v/>
      </c>
      <c r="I37" s="57">
        <f>((F37-H37*D37)*$J$3-G37)</f>
        <v/>
      </c>
      <c r="J37" t="n">
        <v>1</v>
      </c>
      <c r="K37" s="70">
        <f>I37*J37</f>
        <v/>
      </c>
      <c r="L37" s="71" t="n">
        <v>7.3</v>
      </c>
      <c r="M37" s="7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8">
        <f>E38*$N$5</f>
        <v/>
      </c>
      <c r="G38" s="56" t="n">
        <v>0</v>
      </c>
      <c r="H38" s="69">
        <f>G53</f>
        <v/>
      </c>
      <c r="I38" s="57">
        <f>((F38-H38*D38)*$J$3-G38)</f>
        <v/>
      </c>
      <c r="J38" t="n">
        <v>3</v>
      </c>
      <c r="K38" s="70">
        <f>I38*J38</f>
        <v/>
      </c>
      <c r="L38" s="71">
        <f>L37</f>
        <v/>
      </c>
      <c r="M38" s="7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8">
        <f>E39*$N$5</f>
        <v/>
      </c>
      <c r="G39" s="56" t="n">
        <v>0</v>
      </c>
      <c r="H39" s="69">
        <f>H38</f>
        <v/>
      </c>
      <c r="I39" s="57">
        <f>((F39-H39*D39)*$J$3-G39)</f>
        <v/>
      </c>
      <c r="J39" t="n">
        <v>1</v>
      </c>
      <c r="K39" s="70">
        <f>I39*J39</f>
        <v/>
      </c>
      <c r="L39" s="71">
        <f>L38</f>
        <v/>
      </c>
      <c r="M39" s="7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8">
        <f>E40*$N$5</f>
        <v/>
      </c>
      <c r="G40" s="56" t="n">
        <v>0</v>
      </c>
      <c r="H40" s="69">
        <f>H39</f>
        <v/>
      </c>
      <c r="I40" s="57">
        <f>((F40-H40*D40)*$J$3-G40)</f>
        <v/>
      </c>
      <c r="J40" t="n">
        <v>1</v>
      </c>
      <c r="K40" s="70">
        <f>I40*J40</f>
        <v/>
      </c>
      <c r="L40" s="71">
        <f>L39</f>
        <v/>
      </c>
      <c r="M40" s="7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2" t="n">
        <v>0</v>
      </c>
      <c r="H41" s="73">
        <f>H36</f>
        <v/>
      </c>
      <c r="I41" s="72">
        <f>((F41-H41*D41)*$J$3-G41)</f>
        <v/>
      </c>
      <c r="J41" s="16" t="n">
        <v>1</v>
      </c>
      <c r="K41" s="74">
        <f>I41*J41</f>
        <v/>
      </c>
      <c r="L41" s="75" t="n">
        <v>0</v>
      </c>
      <c r="M41" s="75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2" t="n">
        <v>0</v>
      </c>
      <c r="H42" s="73">
        <f>(H38)</f>
        <v/>
      </c>
      <c r="I42" s="72">
        <f>((F42-H42*D42)*$J$3-G42)</f>
        <v/>
      </c>
      <c r="J42" s="16" t="n">
        <v>1</v>
      </c>
      <c r="K42" s="74">
        <f>(I42*J42)</f>
        <v/>
      </c>
      <c r="L42" s="75" t="n">
        <v>0</v>
      </c>
      <c r="M42" s="75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0" t="n"/>
      <c r="L43" s="71" t="n">
        <v>13</v>
      </c>
      <c r="M43" s="7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1" t="n">
        <v>0.4</v>
      </c>
      <c r="M44" s="7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1" t="n">
        <v>0.35</v>
      </c>
      <c r="M45" s="7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1" t="n">
        <v>1.5</v>
      </c>
      <c r="M46" s="71">
        <f>(L46*J46)</f>
        <v/>
      </c>
      <c r="V46" s="57" t="n"/>
    </row>
    <row r="47">
      <c r="L47" t="inlineStr">
        <is>
          <t>Total</t>
        </is>
      </c>
      <c r="M47" s="71">
        <f>(SUM(M34:M46))</f>
        <v/>
      </c>
      <c r="O47" s="7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6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6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6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7" t="n">
        <v>1.14</v>
      </c>
      <c r="E60" s="64">
        <f>D60/C60</f>
        <v/>
      </c>
    </row>
    <row r="61">
      <c r="B61" s="8" t="n"/>
      <c r="C61" s="19" t="n">
        <v>130.53974622</v>
      </c>
      <c r="D61" s="77" t="n">
        <v>1.179312</v>
      </c>
      <c r="E61" s="64">
        <f>D61/C61</f>
        <v/>
      </c>
    </row>
    <row r="62">
      <c r="B62" s="8" t="n"/>
      <c r="C62" s="19" t="n">
        <v>167.40487412</v>
      </c>
      <c r="D62" s="77" t="n">
        <v>1.05481</v>
      </c>
      <c r="E62" s="64">
        <f>D62/C62</f>
        <v/>
      </c>
    </row>
    <row r="63">
      <c r="B63" s="8" t="n"/>
      <c r="C63" s="19" t="n">
        <v>167.96828</v>
      </c>
      <c r="D63" s="77">
        <f>1.0512-0.00017</f>
        <v/>
      </c>
      <c r="E63" s="64">
        <f>D63/C63</f>
        <v/>
      </c>
    </row>
    <row r="64">
      <c r="B64" s="8" t="n"/>
      <c r="C64" s="19" t="n">
        <v>123.66</v>
      </c>
      <c r="D64" s="77" t="n">
        <v>1.049</v>
      </c>
      <c r="E64" s="64">
        <f>D64/C64</f>
        <v/>
      </c>
    </row>
    <row r="65">
      <c r="B65" s="8" t="n"/>
      <c r="C65" s="19" t="n">
        <v>149.5</v>
      </c>
      <c r="D65" s="77" t="n">
        <v>1.17</v>
      </c>
      <c r="E65" s="64">
        <f>D65/C65</f>
        <v/>
      </c>
    </row>
    <row r="66">
      <c r="B66" s="8" t="n"/>
      <c r="C66" s="19" t="n">
        <v>170.62</v>
      </c>
      <c r="D66" s="77" t="n">
        <v>1.158</v>
      </c>
      <c r="E66" s="64">
        <f>D66/C66</f>
        <v/>
      </c>
    </row>
    <row r="67">
      <c r="B67" s="8" t="n"/>
      <c r="C67" s="19" t="n">
        <v>192.66</v>
      </c>
      <c r="D67" s="77" t="n">
        <v>1.09</v>
      </c>
      <c r="E67" s="64">
        <f>D67/C67</f>
        <v/>
      </c>
    </row>
    <row r="68">
      <c r="B68" s="8" t="n"/>
      <c r="C68" s="19" t="n">
        <v>257.34</v>
      </c>
      <c r="D68" s="77" t="n">
        <v>1.13</v>
      </c>
      <c r="E68" s="64">
        <f>(D68/C68)</f>
        <v/>
      </c>
    </row>
    <row r="69">
      <c r="B69" s="8" t="n"/>
      <c r="C69" s="19" t="n">
        <v>312.13</v>
      </c>
      <c r="D69" s="77" t="n">
        <v>0.82</v>
      </c>
      <c r="E69" s="64">
        <f>(D69/C69)</f>
        <v/>
      </c>
    </row>
    <row r="70">
      <c r="B70" s="8" t="n"/>
      <c r="C70" s="19" t="n">
        <v>352.461</v>
      </c>
      <c r="D70" s="77" t="n">
        <v>1.2074</v>
      </c>
      <c r="E70" s="64">
        <f>(D70/C70)</f>
        <v/>
      </c>
    </row>
    <row r="71">
      <c r="B71" s="8" t="n"/>
      <c r="C71" s="19" t="n">
        <v>263.04</v>
      </c>
      <c r="D71" s="77" t="n">
        <v>1.0588</v>
      </c>
      <c r="E71" s="64">
        <f>(D71/C71)</f>
        <v/>
      </c>
    </row>
    <row r="72">
      <c r="B72" s="8" t="n"/>
      <c r="C72" s="19" t="n">
        <v>359.00496</v>
      </c>
      <c r="D72" s="77" t="n">
        <v>1.1195</v>
      </c>
      <c r="E72" s="64">
        <f>(D72/C72)</f>
        <v/>
      </c>
    </row>
    <row r="73">
      <c r="B73" s="8" t="n"/>
      <c r="C73" s="19" t="n">
        <v>327.91</v>
      </c>
      <c r="D73" s="77" t="n">
        <v>1.0785</v>
      </c>
      <c r="E73" s="64">
        <f>(D73/C73)</f>
        <v/>
      </c>
    </row>
    <row r="74">
      <c r="B74" s="8" t="n"/>
      <c r="C74" s="19" t="n">
        <v>925.39</v>
      </c>
      <c r="D74" s="77" t="n">
        <v>3.1734</v>
      </c>
      <c r="E74" s="64">
        <f>(D74/C74)</f>
        <v/>
      </c>
    </row>
    <row r="75">
      <c r="B75" s="8" t="n"/>
      <c r="C75" s="19" t="n">
        <v>109.44</v>
      </c>
      <c r="D75" s="77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J4" sqref="J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74"/>
    <col width="9.140625" customWidth="1" style="14" min="17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10.24991397355687</v>
      </c>
      <c r="M3" t="inlineStr">
        <is>
          <t>Objectif :</t>
        </is>
      </c>
      <c r="N3" s="59">
        <f>(INDEX(N5:N21,MATCH(MAX(O6:O8),O5:O21,0))/0.85)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1.164e-05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8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>
        <f>N18*J3</f>
        <v/>
      </c>
    </row>
    <row r="19"/>
    <row r="20"/>
    <row r="21">
      <c r="E21" s="79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0.6248344256916246</v>
      </c>
      <c r="M3" t="inlineStr">
        <is>
          <t>Objectif :</t>
        </is>
      </c>
      <c r="N3" s="59">
        <f>(INDEX(N5:N21,MATCH(MAX(O6:O7),O5:O21,0))/0.9)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0.73510031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8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2024-01-02T13:17:05Z</dcterms:modified>
  <cp:lastModifiedBy>Tiko</cp:lastModifiedBy>
</cp:coreProperties>
</file>