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9"/>
  <c r="C23" l="1"/>
  <c r="T2"/>
  <c r="C23" i="2" l="1"/>
  <c r="C18" i="1" l="1"/>
  <c r="C4"/>
  <c r="C38"/>
  <c r="C30"/>
  <c r="Q2" l="1"/>
  <c r="C45" l="1"/>
  <c r="C43" l="1"/>
  <c r="C48" l="1"/>
  <c r="C44" l="1"/>
  <c r="C16" l="1"/>
  <c r="C47" l="1"/>
  <c r="C39"/>
  <c r="C32" l="1"/>
  <c r="C24"/>
  <c r="C40" l="1"/>
  <c r="C42" l="1"/>
  <c r="C17" l="1"/>
  <c r="C26" l="1"/>
  <c r="C22"/>
  <c r="C37" l="1"/>
  <c r="C35"/>
  <c r="C36" l="1"/>
  <c r="C25" l="1"/>
  <c r="C34" l="1"/>
  <c r="C50" l="1"/>
  <c r="C27" l="1"/>
  <c r="C33"/>
  <c r="C21" l="1"/>
  <c r="C31"/>
  <c r="C28" l="1"/>
  <c r="C19"/>
  <c r="C49" l="1"/>
  <c r="C20" l="1"/>
  <c r="C14"/>
  <c r="C12" l="1"/>
  <c r="C13"/>
  <c r="C15"/>
  <c r="C7" l="1"/>
  <c r="D13" s="1"/>
  <c r="M9" l="1"/>
  <c r="M10" s="1"/>
  <c r="N9"/>
  <c r="N10"/>
  <c r="D15"/>
  <c r="D42"/>
  <c r="D48"/>
  <c r="D25"/>
  <c r="D7"/>
  <c r="E7" s="1"/>
  <c r="Q3"/>
  <c r="D17"/>
  <c r="D22"/>
  <c r="D41"/>
  <c r="D35"/>
  <c r="D21"/>
  <c r="D20"/>
  <c r="D23"/>
  <c r="D24"/>
  <c r="D19"/>
  <c r="D33"/>
  <c r="D47"/>
  <c r="D12"/>
  <c r="D36"/>
  <c r="D28"/>
  <c r="D31"/>
  <c r="D14"/>
  <c r="D43"/>
  <c r="D49"/>
  <c r="D50"/>
  <c r="D44"/>
  <c r="D39"/>
  <c r="N8"/>
  <c r="D16"/>
  <c r="D32"/>
  <c r="D26"/>
  <c r="D18"/>
  <c r="D46"/>
  <c r="D30"/>
  <c r="D38"/>
  <c r="D37"/>
  <c r="D40"/>
  <c r="D34"/>
  <c r="D27"/>
  <c r="D29"/>
  <c r="D45"/>
  <c r="M8"/>
  <c r="N11" l="1"/>
  <c r="M11"/>
  <c r="M12" l="1"/>
  <c r="N12"/>
  <c r="M13" l="1"/>
  <c r="N13"/>
  <c r="M14" l="1"/>
  <c r="N14"/>
  <c r="N15" l="1"/>
  <c r="M15"/>
  <c r="N16" l="1"/>
  <c r="M16"/>
  <c r="M17" l="1"/>
  <c r="N17"/>
  <c r="M18" l="1"/>
  <c r="N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<sst xmlns="http://schemas.openxmlformats.org/spreadsheetml/2006/main" count="92" uniqueCount="59">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</sst>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934.96714978313901</c:v>
                </c:pt>
                <c:pt idx="1">
                  <c:v>795.59604640042255</c:v>
                </c:pt>
                <c:pt idx="2">
                  <c:v>843.15252536977277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934.96714978313901</v>
          </cell>
        </row>
      </sheetData>
      <sheetData sheetId="1">
        <row r="4">
          <cell r="J4">
            <v>795.59604640042255</v>
          </cell>
        </row>
      </sheetData>
      <sheetData sheetId="2">
        <row r="2">
          <cell r="Y2">
            <v>66.209999999999994</v>
          </cell>
        </row>
      </sheetData>
      <sheetData sheetId="3">
        <row r="4">
          <cell r="J4">
            <v>0.95222489049698533</v>
          </cell>
        </row>
      </sheetData>
      <sheetData sheetId="4">
        <row r="46">
          <cell r="M46">
            <v>76.27000000000001</v>
          </cell>
          <cell r="O46">
            <v>0.65086419011302965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30.42041517055296</v>
          </cell>
        </row>
      </sheetData>
      <sheetData sheetId="8">
        <row r="4">
          <cell r="J4">
            <v>9.5927497874100069</v>
          </cell>
        </row>
      </sheetData>
      <sheetData sheetId="9">
        <row r="4">
          <cell r="J4">
            <v>22.98420629212842</v>
          </cell>
        </row>
      </sheetData>
      <sheetData sheetId="10">
        <row r="4">
          <cell r="J4">
            <v>13.061069327842882</v>
          </cell>
        </row>
      </sheetData>
      <sheetData sheetId="11">
        <row r="4">
          <cell r="J4">
            <v>30.678568413025708</v>
          </cell>
        </row>
      </sheetData>
      <sheetData sheetId="12">
        <row r="4">
          <cell r="J4">
            <v>2.5159796433736283</v>
          </cell>
        </row>
      </sheetData>
      <sheetData sheetId="13">
        <row r="4">
          <cell r="J4">
            <v>152.48666814356042</v>
          </cell>
        </row>
      </sheetData>
      <sheetData sheetId="14">
        <row r="4">
          <cell r="J4">
            <v>4.4876694599946703</v>
          </cell>
        </row>
      </sheetData>
      <sheetData sheetId="15">
        <row r="4">
          <cell r="J4">
            <v>26.416615726176456</v>
          </cell>
        </row>
      </sheetData>
      <sheetData sheetId="16">
        <row r="4">
          <cell r="J4">
            <v>4.526056167119088</v>
          </cell>
        </row>
      </sheetData>
      <sheetData sheetId="17">
        <row r="4">
          <cell r="J4">
            <v>5.8401957535917788</v>
          </cell>
        </row>
      </sheetData>
      <sheetData sheetId="18">
        <row r="4">
          <cell r="J4">
            <v>8.3086315949362053</v>
          </cell>
        </row>
      </sheetData>
      <sheetData sheetId="19">
        <row r="4">
          <cell r="J4">
            <v>5.9596204942087354</v>
          </cell>
        </row>
      </sheetData>
      <sheetData sheetId="20">
        <row r="4">
          <cell r="J4">
            <v>11.168106212852798</v>
          </cell>
        </row>
      </sheetData>
      <sheetData sheetId="21">
        <row r="4">
          <cell r="J4">
            <v>1.4090164046541234</v>
          </cell>
        </row>
      </sheetData>
      <sheetData sheetId="22">
        <row r="4">
          <cell r="J4">
            <v>29.781780938644385</v>
          </cell>
        </row>
      </sheetData>
      <sheetData sheetId="23">
        <row r="4">
          <cell r="J4">
            <v>38.991144805146035</v>
          </cell>
        </row>
      </sheetData>
      <sheetData sheetId="24">
        <row r="4">
          <cell r="J4">
            <v>31.000437882592269</v>
          </cell>
        </row>
      </sheetData>
      <sheetData sheetId="25">
        <row r="4">
          <cell r="J4">
            <v>27.897611651285047</v>
          </cell>
        </row>
      </sheetData>
      <sheetData sheetId="26">
        <row r="4">
          <cell r="J4">
            <v>3.8598389597287821</v>
          </cell>
        </row>
      </sheetData>
      <sheetData sheetId="27">
        <row r="4">
          <cell r="J4">
            <v>136.96701850377224</v>
          </cell>
        </row>
      </sheetData>
      <sheetData sheetId="28">
        <row r="4">
          <cell r="J4">
            <v>0.71235000154298778</v>
          </cell>
        </row>
      </sheetData>
      <sheetData sheetId="29">
        <row r="4">
          <cell r="J4">
            <v>7.4124596838239256</v>
          </cell>
        </row>
      </sheetData>
      <sheetData sheetId="30">
        <row r="4">
          <cell r="J4">
            <v>20.729168821103599</v>
          </cell>
        </row>
      </sheetData>
      <sheetData sheetId="31">
        <row r="4">
          <cell r="J4">
            <v>3.2176702718730787</v>
          </cell>
        </row>
      </sheetData>
      <sheetData sheetId="32">
        <row r="4">
          <cell r="J4">
            <v>3.3189015907213979</v>
          </cell>
        </row>
      </sheetData>
      <sheetData sheetId="33">
        <row r="4">
          <cell r="J4">
            <v>2.1804118476105017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15+15.37</f>
        <v>30.369999999999997</v>
      </c>
      <c r="J2" t="s">
        <v>6</v>
      </c>
      <c r="K2" s="9">
        <v>17.36</v>
      </c>
      <c r="M2" t="s">
        <v>7</v>
      </c>
      <c r="N2" s="9">
        <v>13.32</v>
      </c>
      <c r="P2" t="s">
        <v>8</v>
      </c>
      <c r="Q2" s="10">
        <f>N2+K2+H2</f>
        <v>61.05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2.349235780835892E-2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2598.7174424134441</v>
      </c>
      <c r="D7" s="20">
        <f>(C7*[1]Feuil1!$K$2-C4)/C4</f>
        <v>6.0468284969066824E-2</v>
      </c>
      <c r="E7" s="32">
        <f>C7-C7/(1+D7)</f>
        <v>148.17980800484202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934.96714978313901</v>
      </c>
    </row>
    <row r="9" spans="2:20">
      <c r="M9" s="17" t="str">
        <f>IF(C13&gt;C7*[2]Params!F8,B13,"Others")</f>
        <v>BTC</v>
      </c>
      <c r="N9" s="18">
        <f>IF(C13&gt;C7*0.1,C13,C7)</f>
        <v>795.59604640042255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843.15252536977277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934.96714978313901</v>
      </c>
      <c r="D12" s="30">
        <f>C12/$C$7</f>
        <v>0.35978022640077006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795.59604640042255</v>
      </c>
      <c r="D13" s="30">
        <f t="shared" ref="D13:D50" si="0">C13/$C$7</f>
        <v>0.30614950029409427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152.48666814356042</v>
      </c>
      <c r="D14" s="30">
        <f t="shared" si="0"/>
        <v>5.867766370242436E-2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136.96701850377224</v>
      </c>
      <c r="D15" s="30">
        <f t="shared" si="0"/>
        <v>5.2705621730298684E-2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2.9349093039206145E-2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2.5477952669802524E-2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7</v>
      </c>
      <c r="C18" s="1">
        <f>$N$2</f>
        <v>13.32</v>
      </c>
      <c r="D18" s="30">
        <f>C18/$C$7</f>
        <v>5.1256053400055828E-3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38.991144805146035</v>
      </c>
      <c r="D19" s="30">
        <f>C19/$C$7</f>
        <v>1.5003995497461521E-2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31.000437882592269</v>
      </c>
      <c r="D20" s="30">
        <f t="shared" si="0"/>
        <v>1.1929129876390863E-2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30.678568413025708</v>
      </c>
      <c r="D21" s="30">
        <f t="shared" si="0"/>
        <v>1.1805272828943782E-2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30.42041517055296</v>
      </c>
      <c r="D22" s="30">
        <f t="shared" si="0"/>
        <v>1.1705934117370352E-2</v>
      </c>
      <c r="M22" s="17" t="str">
        <f>IF(OR(M21="",M21="Others"),"",IF(C26&gt;C7*[2]Params!F8,B26,"Others"))</f>
        <v/>
      </c>
      <c r="N22" s="18"/>
    </row>
    <row r="23" spans="2:17">
      <c r="B23" s="7" t="s">
        <v>5</v>
      </c>
      <c r="C23" s="1">
        <f>H$2</f>
        <v>30.369999999999997</v>
      </c>
      <c r="D23" s="30">
        <f t="shared" si="0"/>
        <v>1.1686534097295011E-2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29.781780938644385</v>
      </c>
      <c r="D24" s="30">
        <f t="shared" si="0"/>
        <v>1.14601843403898E-2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27.897611651285047</v>
      </c>
      <c r="D25" s="30">
        <f t="shared" si="0"/>
        <v>1.0735146190182327E-2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26.416615726176456</v>
      </c>
      <c r="D26" s="30">
        <f t="shared" si="0"/>
        <v>1.0165251248570983E-2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22.98420629212842</v>
      </c>
      <c r="D27" s="30">
        <f t="shared" si="0"/>
        <v>8.8444422302344852E-3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20.729168821103599</v>
      </c>
      <c r="D28" s="30">
        <f t="shared" si="0"/>
        <v>7.9766920723217602E-3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7.6961041141224967E-3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6.6802183710583272E-3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13.061069327842882</v>
      </c>
      <c r="D31" s="30">
        <f t="shared" si="0"/>
        <v>5.0259674694425379E-3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11.168106212852798</v>
      </c>
      <c r="D32" s="30">
        <f t="shared" si="0"/>
        <v>4.297545408584672E-3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9.5927497874100069</v>
      </c>
      <c r="D33" s="30">
        <f t="shared" si="0"/>
        <v>3.6913400552316929E-3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8.3086315949362053</v>
      </c>
      <c r="D34" s="30">
        <f t="shared" si="0"/>
        <v>3.1972046900258346E-3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7.4124596838239256</v>
      </c>
      <c r="D35" s="30">
        <f t="shared" si="0"/>
        <v>2.8523530734222229E-3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5.9596204942087354</v>
      </c>
      <c r="D36" s="30">
        <f t="shared" si="0"/>
        <v>2.2932929902044299E-3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5.8401957535917788</v>
      </c>
      <c r="D37" s="30">
        <f t="shared" si="0"/>
        <v>2.2473377283249211E-3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30">
        <f t="shared" si="0"/>
        <v>2.0779481108130745E-3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4.526056167119088</v>
      </c>
      <c r="D39" s="30">
        <f t="shared" si="0"/>
        <v>1.7416499744257357E-3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4.4876694599946703</v>
      </c>
      <c r="D40" s="30">
        <f t="shared" si="0"/>
        <v>1.7268785696943432E-3</v>
      </c>
    </row>
    <row r="41" spans="2:14">
      <c r="B41" s="22" t="s">
        <v>56</v>
      </c>
      <c r="C41" s="9">
        <f>[2]SHIB!$J$4</f>
        <v>3.8598389597287821</v>
      </c>
      <c r="D41" s="30">
        <f t="shared" si="0"/>
        <v>1.4852861248909489E-3</v>
      </c>
    </row>
    <row r="42" spans="2:14">
      <c r="B42" s="22" t="s">
        <v>50</v>
      </c>
      <c r="C42" s="9">
        <f>[2]KAVA!$J$4</f>
        <v>3.3189015907213979</v>
      </c>
      <c r="D42" s="30">
        <f t="shared" si="0"/>
        <v>1.2771306093359324E-3</v>
      </c>
    </row>
    <row r="43" spans="2:14">
      <c r="B43" s="22" t="s">
        <v>37</v>
      </c>
      <c r="C43" s="9">
        <f>[2]GRT!$J$4</f>
        <v>3.2176702718730787</v>
      </c>
      <c r="D43" s="30">
        <f t="shared" si="0"/>
        <v>1.2381762708626026E-3</v>
      </c>
    </row>
    <row r="44" spans="2:14">
      <c r="B44" s="22" t="s">
        <v>36</v>
      </c>
      <c r="C44" s="9">
        <f>[2]AMP!$J$4</f>
        <v>2.5159796433736283</v>
      </c>
      <c r="D44" s="30">
        <f t="shared" si="0"/>
        <v>9.6816206422081167E-4</v>
      </c>
    </row>
    <row r="45" spans="2:14">
      <c r="B45" s="22" t="s">
        <v>40</v>
      </c>
      <c r="C45" s="9">
        <f>[2]SHPING!$J$4</f>
        <v>2.1804118476105017</v>
      </c>
      <c r="D45" s="30">
        <f t="shared" si="0"/>
        <v>8.3903382954383086E-4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6.5293501028883608E-4</v>
      </c>
    </row>
    <row r="47" spans="2:14">
      <c r="B47" s="22" t="s">
        <v>23</v>
      </c>
      <c r="C47" s="9">
        <f>[2]LUNA!J4</f>
        <v>1.4090164046541234</v>
      </c>
      <c r="D47" s="30">
        <f t="shared" si="0"/>
        <v>5.4219684743623436E-4</v>
      </c>
    </row>
    <row r="48" spans="2:14">
      <c r="B48" s="7" t="s">
        <v>25</v>
      </c>
      <c r="C48" s="1">
        <f>[2]POLIS!J4</f>
        <v>0.95222489049698533</v>
      </c>
      <c r="D48" s="30">
        <f t="shared" si="0"/>
        <v>3.6642109486618464E-4</v>
      </c>
    </row>
    <row r="49" spans="2:4">
      <c r="B49" s="22" t="s">
        <v>43</v>
      </c>
      <c r="C49" s="9">
        <f>[2]TRX!$J$4</f>
        <v>0.71235000154298778</v>
      </c>
      <c r="D49" s="30">
        <f t="shared" si="0"/>
        <v>2.7411598887850774E-4</v>
      </c>
    </row>
    <row r="50" spans="2:4">
      <c r="B50" s="7" t="s">
        <v>28</v>
      </c>
      <c r="C50" s="1">
        <f>[2]ATLAS!O46</f>
        <v>0.65086419011302965</v>
      </c>
      <c r="D50" s="30">
        <f t="shared" si="0"/>
        <v>2.5045592856319472E-4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2023-05-29T09:10:01Z</dcterms:modified>
</cp:coreProperties>
</file>