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K2" i="1"/>
  <c r="N2"/>
  <c r="C48"/>
  <c r="H2"/>
  <c r="T2"/>
  <c r="C27" i="2"/>
  <c r="Q2" i="1" l="1"/>
  <c r="C21"/>
  <c r="C14" l="1"/>
  <c r="C4"/>
  <c r="C37"/>
  <c r="C22"/>
  <c r="C44" l="1"/>
  <c r="C47" l="1"/>
  <c r="C46" l="1"/>
  <c r="C50"/>
  <c r="C17"/>
  <c r="C19"/>
  <c r="C45" l="1"/>
  <c r="C36" l="1"/>
  <c r="C32" l="1"/>
  <c r="C27"/>
  <c r="C40" l="1"/>
  <c r="C51" l="1"/>
  <c r="C30" l="1"/>
  <c r="C31"/>
  <c r="C42" l="1"/>
  <c r="C41" l="1"/>
  <c r="C29" l="1"/>
  <c r="C49" l="1"/>
  <c r="C39" l="1"/>
  <c r="C33" l="1"/>
  <c r="C38"/>
  <c r="C35"/>
  <c r="C23" l="1"/>
  <c r="C20"/>
  <c r="C24" l="1"/>
  <c r="C25" l="1"/>
  <c r="C26"/>
  <c r="C43" l="1"/>
  <c r="C16" l="1"/>
  <c r="C15" l="1"/>
  <c r="C13"/>
  <c r="C12" l="1"/>
  <c r="C28" l="1"/>
  <c r="C34" l="1"/>
  <c r="C18" l="1"/>
  <c r="C7" l="1"/>
  <c r="D38" l="1"/>
  <c r="D16"/>
  <c r="N9"/>
  <c r="D46"/>
  <c r="D31"/>
  <c r="D13"/>
  <c r="D30"/>
  <c r="D12"/>
  <c r="D43"/>
  <c r="D20"/>
  <c r="D40"/>
  <c r="D28"/>
  <c r="D25"/>
  <c r="Q3"/>
  <c r="D17"/>
  <c r="D14"/>
  <c r="D48"/>
  <c r="D39"/>
  <c r="D29"/>
  <c r="D44"/>
  <c r="D23"/>
  <c r="D26"/>
  <c r="D33"/>
  <c r="D19"/>
  <c r="D49"/>
  <c r="D21"/>
  <c r="D45"/>
  <c r="M9"/>
  <c r="D41"/>
  <c r="D37"/>
  <c r="D24"/>
  <c r="D27"/>
  <c r="D50"/>
  <c r="D36"/>
  <c r="D51"/>
  <c r="D35"/>
  <c r="D15"/>
  <c r="D7"/>
  <c r="E7" s="1"/>
  <c r="D22"/>
  <c r="M8"/>
  <c r="D47"/>
  <c r="N8"/>
  <c r="D34"/>
  <c r="D42"/>
  <c r="D32"/>
  <c r="D18"/>
  <c r="M10" l="1"/>
  <c r="N10"/>
  <c r="N11" l="1"/>
  <c r="M11"/>
  <c r="N12" l="1"/>
  <c r="M12"/>
  <c r="M13" l="1"/>
  <c r="N13"/>
  <c r="M14" l="1"/>
  <c r="N14"/>
  <c r="M15" l="1"/>
  <c r="N15"/>
  <c r="M16" l="1"/>
  <c r="N16"/>
  <c r="M17" l="1"/>
  <c r="N17"/>
  <c r="N18" l="1"/>
  <c r="M18"/>
  <c r="N19" l="1"/>
  <c r="M19"/>
  <c r="N20" l="1"/>
  <c r="M20"/>
  <c r="N21" l="1"/>
  <c r="M21"/>
  <c r="N22" l="1"/>
  <c r="M22"/>
  <c r="N23" l="1"/>
  <c r="M23"/>
  <c r="N24" l="1"/>
  <c r="M24"/>
  <c r="N25" l="1"/>
  <c r="M25"/>
  <c r="M26" l="1"/>
  <c r="N26"/>
  <c r="N27" l="1"/>
  <c r="M27"/>
  <c r="N28" l="1"/>
  <c r="M28"/>
  <c r="N29" l="1"/>
  <c r="M29"/>
  <c r="M30" l="1"/>
  <c r="N30"/>
  <c r="N31" l="1"/>
  <c r="M31"/>
  <c r="M32" l="1"/>
  <c r="N32"/>
  <c r="M33" l="1"/>
  <c r="N33"/>
  <c r="M34" l="1"/>
  <c r="N34"/>
  <c r="N35" l="1"/>
  <c r="M35"/>
  <c r="N36" l="1"/>
  <c r="M36"/>
  <c r="N37" l="1"/>
  <c r="M37"/>
  <c r="N38" l="1"/>
  <c r="M38"/>
  <c r="N39" l="1"/>
  <c r="M39"/>
  <c r="M40" l="1"/>
  <c r="N40"/>
</calcChain>
</file>

<file path=xl/sharedStrings.xml><?xml version="1.0" encoding="utf-8"?>
<sst xmlns="http://schemas.openxmlformats.org/spreadsheetml/2006/main" count="103" uniqueCount="63">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</sst>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1261.3568051464474</c:v>
                </c:pt>
                <c:pt idx="1">
                  <c:v>1223.1841826829241</c:v>
                </c:pt>
                <c:pt idx="2">
                  <c:v>347.66</c:v>
                </c:pt>
                <c:pt idx="3">
                  <c:v>280.74103768437141</c:v>
                </c:pt>
                <c:pt idx="4">
                  <c:v>1070.6004702268717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EI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1261.3568051464474</v>
          </cell>
        </row>
      </sheetData>
      <sheetData sheetId="1">
        <row r="4">
          <cell r="J4">
            <v>1223.1841826829241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3.3373946559384602</v>
          </cell>
        </row>
      </sheetData>
      <sheetData sheetId="4">
        <row r="47">
          <cell r="M47">
            <v>117.75</v>
          </cell>
          <cell r="O47">
            <v>1.7065144877952818</v>
          </cell>
        </row>
      </sheetData>
      <sheetData sheetId="5">
        <row r="4">
          <cell r="C4">
            <v>-140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43.652093884216406</v>
          </cell>
        </row>
      </sheetData>
      <sheetData sheetId="8">
        <row r="4">
          <cell r="J4">
            <v>12.753533841460481</v>
          </cell>
        </row>
      </sheetData>
      <sheetData sheetId="9">
        <row r="4">
          <cell r="J4">
            <v>23.566103324593243</v>
          </cell>
        </row>
      </sheetData>
      <sheetData sheetId="10">
        <row r="4">
          <cell r="J4">
            <v>13.945237426444637</v>
          </cell>
        </row>
      </sheetData>
      <sheetData sheetId="11">
        <row r="4">
          <cell r="J4">
            <v>57.128855166578958</v>
          </cell>
        </row>
      </sheetData>
      <sheetData sheetId="12">
        <row r="4">
          <cell r="J4">
            <v>3.9511435860650663</v>
          </cell>
        </row>
      </sheetData>
      <sheetData sheetId="13">
        <row r="4">
          <cell r="J4">
            <v>174.03875457538297</v>
          </cell>
        </row>
      </sheetData>
      <sheetData sheetId="14">
        <row r="4">
          <cell r="J4">
            <v>5.7831527168505215</v>
          </cell>
        </row>
      </sheetData>
      <sheetData sheetId="15">
        <row r="4">
          <cell r="J4">
            <v>40.989142601983097</v>
          </cell>
        </row>
      </sheetData>
      <sheetData sheetId="16">
        <row r="4">
          <cell r="J4">
            <v>6.0607497135779571</v>
          </cell>
        </row>
      </sheetData>
      <sheetData sheetId="17">
        <row r="4">
          <cell r="J4">
            <v>12.534035144719901</v>
          </cell>
        </row>
      </sheetData>
      <sheetData sheetId="18">
        <row r="4">
          <cell r="J4">
            <v>12.240277752743733</v>
          </cell>
        </row>
      </sheetData>
      <sheetData sheetId="19">
        <row r="4">
          <cell r="J4">
            <v>7.9375632834570116</v>
          </cell>
        </row>
      </sheetData>
      <sheetData sheetId="20">
        <row r="4">
          <cell r="J4">
            <v>11.86986562931901</v>
          </cell>
        </row>
      </sheetData>
      <sheetData sheetId="21">
        <row r="4">
          <cell r="J4">
            <v>3.970016347024877</v>
          </cell>
        </row>
      </sheetData>
      <sheetData sheetId="22">
        <row r="4">
          <cell r="J4">
            <v>21.474475356824634</v>
          </cell>
        </row>
      </sheetData>
      <sheetData sheetId="23">
        <row r="4">
          <cell r="J4">
            <v>48.020951872330613</v>
          </cell>
        </row>
      </sheetData>
      <sheetData sheetId="24">
        <row r="4">
          <cell r="J4">
            <v>40.993555137037454</v>
          </cell>
        </row>
      </sheetData>
      <sheetData sheetId="25">
        <row r="4">
          <cell r="J4">
            <v>44.921503521092795</v>
          </cell>
        </row>
      </sheetData>
      <sheetData sheetId="26">
        <row r="4">
          <cell r="J4">
            <v>2.2768344299033423</v>
          </cell>
        </row>
      </sheetData>
      <sheetData sheetId="27">
        <row r="4">
          <cell r="J4">
            <v>4.4068517379157779</v>
          </cell>
        </row>
      </sheetData>
      <sheetData sheetId="28">
        <row r="4">
          <cell r="J4">
            <v>280.74103768437141</v>
          </cell>
        </row>
      </sheetData>
      <sheetData sheetId="29">
        <row r="4">
          <cell r="J4">
            <v>0.96206931553514108</v>
          </cell>
        </row>
      </sheetData>
      <sheetData sheetId="30">
        <row r="4">
          <cell r="J4">
            <v>12.586786537712969</v>
          </cell>
        </row>
      </sheetData>
      <sheetData sheetId="31">
        <row r="4">
          <cell r="J4">
            <v>19.277381185982541</v>
          </cell>
        </row>
      </sheetData>
      <sheetData sheetId="32">
        <row r="4">
          <cell r="J4">
            <v>4.4194577586399593</v>
          </cell>
        </row>
      </sheetData>
      <sheetData sheetId="33">
        <row r="4">
          <cell r="J4">
            <v>2.3897980381861372</v>
          </cell>
        </row>
      </sheetData>
      <sheetData sheetId="34">
        <row r="4">
          <cell r="J4">
            <v>2.5995775975586684</v>
          </cell>
        </row>
      </sheetData>
      <sheetData sheetId="35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1"/>
  <sheetViews>
    <sheetView tabSelected="1" workbookViewId="0">
      <selection activeCell="K2" sqref="K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50</f>
        <v>50</v>
      </c>
      <c r="J2" t="s">
        <v>6</v>
      </c>
      <c r="K2" s="9">
        <f>10.78+37.53</f>
        <v>48.31</v>
      </c>
      <c r="M2" t="s">
        <v>59</v>
      </c>
      <c r="N2" s="9">
        <f>347.66</f>
        <v>347.66</v>
      </c>
      <c r="P2" t="s">
        <v>8</v>
      </c>
      <c r="Q2" s="10">
        <f>N2+K2+H2</f>
        <v>445.97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0.10662556473090415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4182.5804264250801</v>
      </c>
      <c r="D7" s="20">
        <f>(C7*[1]Feuil1!$K$2-C4)/C4</f>
        <v>0.49953731556489006</v>
      </c>
      <c r="E7" s="31">
        <f>C7-C7/(1+D7)</f>
        <v>1393.3331145971233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1261.3568051464474</v>
      </c>
    </row>
    <row r="9" spans="2:20">
      <c r="M9" s="17" t="str">
        <f>IF(C13&gt;C7*[2]Params!F8,B13,"Others")</f>
        <v>BTC</v>
      </c>
      <c r="N9" s="18">
        <f>IF(C13&gt;C7*0.1,C13,C7)</f>
        <v>1223.1841826829241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347.66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280.74103768437141</v>
      </c>
    </row>
    <row r="12" spans="2:20">
      <c r="B12" s="7" t="s">
        <v>19</v>
      </c>
      <c r="C12" s="1">
        <f>[2]ETH!J4</f>
        <v>1261.3568051464474</v>
      </c>
      <c r="D12" s="20">
        <f>C12/$C$7</f>
        <v>0.30157383159384926</v>
      </c>
      <c r="M12" s="17" t="str">
        <f>IF(OR(M11="",M11="Others"),"",IF(C16&gt;C7*[2]Params!F8,B16,"Others"))</f>
        <v>Others</v>
      </c>
      <c r="N12" s="21">
        <f>IF(OR(M11="",M11="Others"),"",IF(C16&gt;$C$7*[2]Params!F$8,C16,SUM(C16:C51)))</f>
        <v>1070.6004702268717</v>
      </c>
    </row>
    <row r="13" spans="2:20">
      <c r="B13" s="7" t="s">
        <v>4</v>
      </c>
      <c r="C13" s="1">
        <f>[2]BTC!J4</f>
        <v>1223.1841826829241</v>
      </c>
      <c r="D13" s="20">
        <f t="shared" ref="D13:D51" si="0">C13/$C$7</f>
        <v>0.29244725934138216</v>
      </c>
      <c r="M13" s="17" t="str">
        <f>IF(OR(M12="",M12="Others"),"",IF(C17&gt;C7*[2]Params!F8,B17,"Others"))</f>
        <v/>
      </c>
      <c r="N13" s="18" t="str">
        <f>IF(OR(M12="",M12="Others"),"",IF(C17&gt;$C$7*[2]Params!F$8,C17,SUM(C17:C51)))</f>
        <v/>
      </c>
      <c r="Q13" s="23"/>
    </row>
    <row r="14" spans="2:20">
      <c r="B14" s="7" t="s">
        <v>59</v>
      </c>
      <c r="C14" s="1">
        <f>$N$2</f>
        <v>347.66</v>
      </c>
      <c r="D14" s="20">
        <f t="shared" si="0"/>
        <v>8.3120936014409341E-2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280.74103768437141</v>
      </c>
      <c r="D15" s="20">
        <f t="shared" si="0"/>
        <v>6.7121491773518713E-2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174.03875457538297</v>
      </c>
      <c r="D16" s="20">
        <f t="shared" si="0"/>
        <v>4.161037848210291E-2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22</v>
      </c>
      <c r="C17" s="1">
        <f>-[2]BIGTIME!$C$4</f>
        <v>140</v>
      </c>
      <c r="D17" s="20">
        <f t="shared" si="0"/>
        <v>3.347215970205749E-2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20</v>
      </c>
      <c r="C18" s="1">
        <f>[2]ATLAS!M47</f>
        <v>117.75</v>
      </c>
      <c r="D18" s="20">
        <f>C18/$C$7</f>
        <v>2.8152477177980497E-2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21</v>
      </c>
      <c r="C19" s="1">
        <f>[2]DefiCake!$Y$2</f>
        <v>62.55</v>
      </c>
      <c r="D19" s="20">
        <f>C19/$C$7</f>
        <v>1.4954882781169257E-2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47</v>
      </c>
      <c r="C20" s="9">
        <f>[2]AVAX!$J$4</f>
        <v>57.128855166578958</v>
      </c>
      <c r="D20" s="20">
        <f t="shared" si="0"/>
        <v>1.3658758312367451E-2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5</v>
      </c>
      <c r="C21" s="1">
        <f>H$2</f>
        <v>50</v>
      </c>
      <c r="D21" s="20">
        <f t="shared" si="0"/>
        <v>1.1954342750734818E-2</v>
      </c>
      <c r="M21" s="17" t="str">
        <f>IF(OR(M20="",M20="Others"),"",IF(C25&gt;C7*[2]Params!F8,B25,"Others"))</f>
        <v/>
      </c>
      <c r="N21" s="18" t="str">
        <f>IF(OR(M20="",M20="Others"),"",IF(C25&gt;$C$7*[2]Params!F$8,C25,SUM(C25:C59)))</f>
        <v/>
      </c>
    </row>
    <row r="22" spans="2:17">
      <c r="B22" s="7" t="s">
        <v>6</v>
      </c>
      <c r="C22" s="1">
        <f>$K$2</f>
        <v>48.31</v>
      </c>
      <c r="D22" s="20">
        <f t="shared" si="0"/>
        <v>1.1550285965759981E-2</v>
      </c>
      <c r="M22" s="17" t="str">
        <f>IF(OR(M21="",M21="Others"),"",IF(C26&gt;C7*[2]Params!F8,B26,"Others"))</f>
        <v/>
      </c>
      <c r="N22" s="18" t="str">
        <f>IF(OR(M21="",M21="Others"),"",IF(C26&gt;$C$7*[2]Params!F$8,C26,SUM(C26:C60)))</f>
        <v/>
      </c>
    </row>
    <row r="23" spans="2:17">
      <c r="B23" s="22" t="s">
        <v>32</v>
      </c>
      <c r="C23" s="9">
        <f>[2]MATIC!$J$4</f>
        <v>48.020951872330613</v>
      </c>
      <c r="D23" s="20">
        <f t="shared" si="0"/>
        <v>1.1481178357967621E-2</v>
      </c>
      <c r="M23" s="17" t="str">
        <f>IF(OR(M22="",M22="Others"),"",IF(C27&gt;C7*[2]Params!F8,B27,"Others"))</f>
        <v/>
      </c>
      <c r="N23" s="18" t="str">
        <f>IF(OR(M22="",M22="Others"),"",IF(C27&gt;$C$7*[2]Params!F$8,C27,SUM(C27:C51)))</f>
        <v/>
      </c>
    </row>
    <row r="24" spans="2:17">
      <c r="B24" s="22" t="s">
        <v>38</v>
      </c>
      <c r="C24" s="9">
        <f>[2]NEAR!$J$4</f>
        <v>44.921503521092795</v>
      </c>
      <c r="D24" s="20">
        <f t="shared" si="0"/>
        <v>1.0740140999389684E-2</v>
      </c>
      <c r="M24" s="17" t="str">
        <f>IF(OR(M23="",M23="Others"),"",IF(C28&gt;C7*[2]Params!F9,B28,"Others"))</f>
        <v/>
      </c>
      <c r="N24" s="18" t="str">
        <f>IF(OR(M23="",M23="Others"),"",IF(C28&gt;$C$7*[2]Params!F$8,C28,SUM(C28:C51)))</f>
        <v/>
      </c>
    </row>
    <row r="25" spans="2:17">
      <c r="B25" s="22" t="s">
        <v>45</v>
      </c>
      <c r="C25" s="9">
        <f>[2]ADA!$J$4</f>
        <v>43.652093884216406</v>
      </c>
      <c r="D25" s="20">
        <f t="shared" si="0"/>
        <v>1.0436641841583561E-2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40.989142601983097</v>
      </c>
      <c r="D26" s="20">
        <f t="shared" si="0"/>
        <v>9.7999651944570467E-3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57</v>
      </c>
      <c r="C27" s="9">
        <f>[2]MINA!$J$4</f>
        <v>40.993555137037454</v>
      </c>
      <c r="D27" s="20">
        <f t="shared" si="0"/>
        <v>9.8010201735858355E-3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23.566103324593243</v>
      </c>
      <c r="D28" s="20">
        <f t="shared" si="0"/>
        <v>5.6343455288283785E-3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49</v>
      </c>
      <c r="C29" s="1">
        <f>[2]LUNC!J4</f>
        <v>21.474475356824634</v>
      </c>
      <c r="D29" s="20">
        <f t="shared" si="0"/>
        <v>5.1342647761538013E-3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19.277381185982541</v>
      </c>
      <c r="D30" s="20">
        <f t="shared" si="0"/>
        <v>4.6089684406760431E-3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13.945237426444637</v>
      </c>
      <c r="D31" s="20">
        <f t="shared" si="0"/>
        <v>3.3341229587218863E-3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46</v>
      </c>
      <c r="C32" s="9">
        <f>[2]ALGO!$J$4</f>
        <v>12.753533841460481</v>
      </c>
      <c r="D32" s="20">
        <f t="shared" si="0"/>
        <v>3.0492022964782855E-3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12.586786537712969</v>
      </c>
      <c r="D33" s="20">
        <f t="shared" si="0"/>
        <v>3.0093352080431128E-3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12.534035144719901</v>
      </c>
      <c r="D34" s="20">
        <f t="shared" si="0"/>
        <v>2.9967230433947559E-3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12.240277752743733</v>
      </c>
      <c r="D35" s="20">
        <f t="shared" si="0"/>
        <v>2.9264895124098541E-3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44</v>
      </c>
      <c r="C36" s="9">
        <f>[2]LTC!$J$4</f>
        <v>11.86986562931901</v>
      </c>
      <c r="D36" s="20">
        <f t="shared" si="0"/>
        <v>2.8379288427609218E-3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2.5104119776543118E-3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7.9375632834570116</v>
      </c>
      <c r="D38" s="20">
        <f t="shared" si="0"/>
        <v>1.8977670419218636E-3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6.0607497135779571</v>
      </c>
      <c r="D39" s="20">
        <f t="shared" si="0"/>
        <v>1.4490455880505756E-3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5.7831527168505215</v>
      </c>
      <c r="D40" s="20">
        <f t="shared" si="0"/>
        <v>1.3826757951414879E-3</v>
      </c>
      <c r="M40" s="17" t="str">
        <f>IF(OR(M39="",M39="Others"),"",IF(C44&gt;$C$7*[2]Params!F25,B44,"Others"))</f>
        <v/>
      </c>
      <c r="N40" s="18" t="str">
        <f>IF(OR(M39="",M39="Others"),"",IF(C44&gt;$C$7*[2]Params!F$8,C44,SUM(C44:C66)))</f>
        <v/>
      </c>
    </row>
    <row r="41" spans="2:14">
      <c r="B41" s="22" t="s">
        <v>37</v>
      </c>
      <c r="C41" s="9">
        <f>[2]GRT!$J$4</f>
        <v>4.4194577586399593</v>
      </c>
      <c r="D41" s="20">
        <f t="shared" si="0"/>
        <v>1.0566342563835269E-3</v>
      </c>
    </row>
    <row r="42" spans="2:14">
      <c r="B42" s="22" t="s">
        <v>56</v>
      </c>
      <c r="C42" s="9">
        <f>[2]SHIB!$J$4</f>
        <v>4.4068517379157779</v>
      </c>
      <c r="D42" s="20">
        <f t="shared" si="0"/>
        <v>1.0536203225343323E-3</v>
      </c>
    </row>
    <row r="43" spans="2:14">
      <c r="B43" s="22" t="s">
        <v>23</v>
      </c>
      <c r="C43" s="9">
        <f>[2]LUNA!J4</f>
        <v>3.970016347024877</v>
      </c>
      <c r="D43" s="20">
        <f t="shared" si="0"/>
        <v>9.491787227671112E-4</v>
      </c>
    </row>
    <row r="44" spans="2:14">
      <c r="B44" s="22" t="s">
        <v>36</v>
      </c>
      <c r="C44" s="9">
        <f>[2]AMP!$J$4</f>
        <v>3.9511435860650663</v>
      </c>
      <c r="D44" s="20">
        <f t="shared" si="0"/>
        <v>9.4466649370378601E-4</v>
      </c>
    </row>
    <row r="45" spans="2:14">
      <c r="B45" s="7" t="s">
        <v>25</v>
      </c>
      <c r="C45" s="1">
        <f>[2]POLIS!J4</f>
        <v>3.3373946559384602</v>
      </c>
      <c r="D45" s="20">
        <f t="shared" si="0"/>
        <v>7.9792719223118109E-4</v>
      </c>
    </row>
    <row r="46" spans="2:14">
      <c r="B46" s="22" t="s">
        <v>40</v>
      </c>
      <c r="C46" s="9">
        <f>[2]SHPING!$J$4</f>
        <v>2.5995775975586684</v>
      </c>
      <c r="D46" s="20">
        <f t="shared" si="0"/>
        <v>6.21524832166962E-4</v>
      </c>
    </row>
    <row r="47" spans="2:14">
      <c r="B47" s="22" t="s">
        <v>50</v>
      </c>
      <c r="C47" s="9">
        <f>[2]KAVA!$J$4</f>
        <v>2.3897980381861372</v>
      </c>
      <c r="D47" s="20">
        <f t="shared" si="0"/>
        <v>5.7136929707021474E-4</v>
      </c>
    </row>
    <row r="48" spans="2:14">
      <c r="B48" s="22" t="s">
        <v>62</v>
      </c>
      <c r="C48" s="10">
        <f>[2]SEI!$J$4</f>
        <v>2.2768344299033423</v>
      </c>
      <c r="D48" s="20">
        <f t="shared" si="0"/>
        <v>5.443611832347692E-4</v>
      </c>
    </row>
    <row r="49" spans="2:4">
      <c r="B49" s="7" t="s">
        <v>28</v>
      </c>
      <c r="C49" s="1">
        <f>[2]ATLAS!O47</f>
        <v>1.7065144877952818</v>
      </c>
      <c r="D49" s="20">
        <f t="shared" si="0"/>
        <v>4.0800518192398935E-4</v>
      </c>
    </row>
    <row r="50" spans="2:4">
      <c r="B50" s="7" t="s">
        <v>27</v>
      </c>
      <c r="C50" s="1">
        <f>[2]Ayman!$E$9</f>
        <v>1.6967935999999999</v>
      </c>
      <c r="D50" s="20">
        <f t="shared" si="0"/>
        <v>4.0568104543306467E-4</v>
      </c>
    </row>
    <row r="51" spans="2:4">
      <c r="B51" s="22" t="s">
        <v>43</v>
      </c>
      <c r="C51" s="9">
        <f>[2]TRX!$J$4</f>
        <v>0.96206931553514108</v>
      </c>
      <c r="D51" s="20">
        <f t="shared" si="0"/>
        <v>2.3001812695743845E-4</v>
      </c>
    </row>
  </sheetData>
  <autoFilter ref="B11:C11">
    <sortState ref="B12:C51">
      <sortCondition descending="1" ref="C11"/>
    </sortState>
  </autoFilter>
  <conditionalFormatting sqref="M8:N23 N13:N40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0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C21" sqref="C2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2023-12-16T12:42:59Z</dcterms:modified>
</cp:coreProperties>
</file>