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R17" i="31"/>
  <c r="B13"/>
  <c r="N9"/>
  <c r="C9"/>
  <c r="N8"/>
  <c r="C8"/>
  <c r="C7"/>
  <c r="T6"/>
  <c r="S6"/>
  <c r="R6"/>
  <c r="P6"/>
  <c r="O6" s="1"/>
  <c r="N6"/>
  <c r="N7" s="1"/>
  <c r="E6"/>
  <c r="D6"/>
  <c r="D13" s="1"/>
  <c r="G12" s="1"/>
  <c r="R5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K4" s="1"/>
  <c r="B13" i="29"/>
  <c r="N9" s="1"/>
  <c r="N8"/>
  <c r="E6"/>
  <c r="D6"/>
  <c r="D13" s="1"/>
  <c r="G12" s="1"/>
  <c r="C5"/>
  <c r="O8" s="1"/>
  <c r="P8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R19"/>
  <c r="N26" s="1"/>
  <c r="C19"/>
  <c r="T18"/>
  <c r="R18"/>
  <c r="E18"/>
  <c r="T17"/>
  <c r="R17"/>
  <c r="C17"/>
  <c r="T16"/>
  <c r="S16" s="1"/>
  <c r="R16"/>
  <c r="C16"/>
  <c r="O9" s="1"/>
  <c r="T15"/>
  <c r="S15"/>
  <c r="O26" s="1"/>
  <c r="P26" s="1"/>
  <c r="R15"/>
  <c r="N25" s="1"/>
  <c r="B15"/>
  <c r="E15" s="1"/>
  <c r="T14"/>
  <c r="S14"/>
  <c r="R14"/>
  <c r="O14"/>
  <c r="N14"/>
  <c r="N17" s="1"/>
  <c r="B14"/>
  <c r="E14" s="1"/>
  <c r="T13"/>
  <c r="S13"/>
  <c r="O17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O7" s="1"/>
  <c r="N7"/>
  <c r="C7"/>
  <c r="T6"/>
  <c r="N6"/>
  <c r="B6"/>
  <c r="R6" s="1"/>
  <c r="S5"/>
  <c r="D5"/>
  <c r="D36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D7"/>
  <c r="E6"/>
  <c r="D6"/>
  <c r="D10" s="1"/>
  <c r="G9" s="1"/>
  <c r="C5"/>
  <c r="O7" s="1"/>
  <c r="P7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B37" s="1"/>
  <c r="J4" s="1"/>
  <c r="R8"/>
  <c r="S8" s="1"/>
  <c r="C8"/>
  <c r="T7"/>
  <c r="R7"/>
  <c r="D7"/>
  <c r="R6"/>
  <c r="T6" s="1"/>
  <c r="D6"/>
  <c r="D37" s="1"/>
  <c r="R5"/>
  <c r="T5" s="1"/>
  <c r="T37" s="1"/>
  <c r="D5"/>
  <c r="B16" i="22"/>
  <c r="J4" s="1"/>
  <c r="D14"/>
  <c r="D13"/>
  <c r="D12"/>
  <c r="D11"/>
  <c r="D10"/>
  <c r="D9"/>
  <c r="D8"/>
  <c r="C7"/>
  <c r="B7"/>
  <c r="E6"/>
  <c r="D6"/>
  <c r="D5"/>
  <c r="D16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P3" s="1"/>
  <c r="N6"/>
  <c r="E6"/>
  <c r="D6"/>
  <c r="T5"/>
  <c r="S5" s="1"/>
  <c r="R5"/>
  <c r="R20" s="1"/>
  <c r="C5"/>
  <c r="K4"/>
  <c r="J4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P23" s="1"/>
  <c r="J12"/>
  <c r="J13" s="1"/>
  <c r="J4"/>
  <c r="R22"/>
  <c r="D39"/>
  <c r="T22" s="1"/>
  <c r="T32" s="1"/>
  <c r="T18"/>
  <c r="S18" s="1"/>
  <c r="R18"/>
  <c r="N10"/>
  <c r="P10" s="1"/>
  <c r="G9" i="18"/>
  <c r="K4"/>
  <c r="N51" i="2"/>
  <c r="O51" s="1"/>
  <c r="N52"/>
  <c r="O52" s="1"/>
  <c r="O54" s="1"/>
  <c r="N50"/>
  <c r="O50" s="1"/>
  <c r="N76"/>
  <c r="N74"/>
  <c r="N75"/>
  <c r="O75" s="1"/>
  <c r="N73"/>
  <c r="O9"/>
  <c r="O14" s="1"/>
  <c r="N4"/>
  <c r="R21"/>
  <c r="B31"/>
  <c r="D30"/>
  <c r="T21" s="1"/>
  <c r="H37" i="5"/>
  <c r="H36"/>
  <c r="C8" i="16"/>
  <c r="D14"/>
  <c r="G13" s="1"/>
  <c r="T8"/>
  <c r="R32" i="1"/>
  <c r="O38" i="2"/>
  <c r="P7" i="10"/>
  <c r="P9" i="12"/>
  <c r="O22" i="2"/>
  <c r="K4" i="4"/>
  <c r="P26"/>
  <c r="J14" i="5"/>
  <c r="I36"/>
  <c r="K36" s="1"/>
  <c r="I37"/>
  <c r="K37" s="1"/>
  <c r="I40"/>
  <c r="K40" s="1"/>
  <c r="P6" i="8"/>
  <c r="P9"/>
  <c r="K4" i="9"/>
  <c r="K4" i="12"/>
  <c r="O16"/>
  <c r="P16" s="1"/>
  <c r="O14"/>
  <c r="P14" s="1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O8" i="24"/>
  <c r="P8" s="1"/>
  <c r="O6"/>
  <c r="P6" s="1"/>
  <c r="O7"/>
  <c r="P7" s="1"/>
  <c r="P23" i="28"/>
  <c r="O3"/>
  <c r="P6"/>
  <c r="N3"/>
  <c r="P6" i="32"/>
  <c r="P11" s="1"/>
  <c r="O8" i="14"/>
  <c r="P8" s="1"/>
  <c r="O6"/>
  <c r="P6" s="1"/>
  <c r="R38" i="28"/>
  <c r="T5"/>
  <c r="P6" i="1"/>
  <c r="O26"/>
  <c r="O27"/>
  <c r="P27" s="1"/>
  <c r="O28"/>
  <c r="N26" i="2"/>
  <c r="O26" s="1"/>
  <c r="O30" s="1"/>
  <c r="N27"/>
  <c r="O27" s="1"/>
  <c r="N43"/>
  <c r="O43" s="1"/>
  <c r="O65"/>
  <c r="O70" s="1"/>
  <c r="M74"/>
  <c r="M76"/>
  <c r="L38" i="5"/>
  <c r="T6" i="9"/>
  <c r="T17" s="1"/>
  <c r="O7"/>
  <c r="P7" s="1"/>
  <c r="P12" s="1"/>
  <c r="O8"/>
  <c r="P8" s="1"/>
  <c r="O9"/>
  <c r="P9" s="1"/>
  <c r="U5" i="10"/>
  <c r="N7"/>
  <c r="R14"/>
  <c r="O6" i="11"/>
  <c r="P6" s="1"/>
  <c r="O8"/>
  <c r="P8" s="1"/>
  <c r="U5" i="12"/>
  <c r="N14" i="14"/>
  <c r="O17"/>
  <c r="P17" s="1"/>
  <c r="N25"/>
  <c r="R37"/>
  <c r="O6" i="15"/>
  <c r="P6" s="1"/>
  <c r="P11" s="1"/>
  <c r="O8"/>
  <c r="P8" s="1"/>
  <c r="R13" i="16"/>
  <c r="U5"/>
  <c r="P8"/>
  <c r="P6" i="19"/>
  <c r="P9" i="21"/>
  <c r="K4" i="24"/>
  <c r="K4" i="26"/>
  <c r="K4" i="27"/>
  <c r="N26" i="1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T6"/>
  <c r="T13" s="1"/>
  <c r="N8"/>
  <c r="P8" s="1"/>
  <c r="N6" i="10"/>
  <c r="P6" s="1"/>
  <c r="P11" s="1"/>
  <c r="N8"/>
  <c r="P8" s="1"/>
  <c r="K4" i="11"/>
  <c r="O7"/>
  <c r="P7" s="1"/>
  <c r="N8" i="12"/>
  <c r="P8" s="1"/>
  <c r="P11" s="1"/>
  <c r="O15"/>
  <c r="P15" s="1"/>
  <c r="O17"/>
  <c r="P17" s="1"/>
  <c r="S5" i="13"/>
  <c r="T15"/>
  <c r="D17" i="14"/>
  <c r="K4" s="1"/>
  <c r="T5"/>
  <c r="T6"/>
  <c r="O9"/>
  <c r="P9" s="1"/>
  <c r="T9"/>
  <c r="N15"/>
  <c r="O16"/>
  <c r="N23"/>
  <c r="S6" i="16"/>
  <c r="N7"/>
  <c r="R8"/>
  <c r="P9"/>
  <c r="P11" i="17"/>
  <c r="N7" i="19"/>
  <c r="P7" s="1"/>
  <c r="O8"/>
  <c r="O9"/>
  <c r="P9" s="1"/>
  <c r="K4" i="20"/>
  <c r="P8" i="21"/>
  <c r="G37" i="23"/>
  <c r="P17" i="28"/>
  <c r="K4" i="31"/>
  <c r="P9" i="32"/>
  <c r="N7" i="21"/>
  <c r="N9"/>
  <c r="T20"/>
  <c r="E35" i="23"/>
  <c r="T6" i="24"/>
  <c r="T17" s="1"/>
  <c r="O15"/>
  <c r="P15" s="1"/>
  <c r="O6" i="25"/>
  <c r="O8"/>
  <c r="O9"/>
  <c r="P9" s="1"/>
  <c r="T22" i="26"/>
  <c r="P14" i="28"/>
  <c r="N15"/>
  <c r="O16"/>
  <c r="P16" s="1"/>
  <c r="O24"/>
  <c r="P24" s="1"/>
  <c r="O25"/>
  <c r="P25" s="1"/>
  <c r="B36"/>
  <c r="J4" s="1"/>
  <c r="K4" s="1"/>
  <c r="O6" i="29"/>
  <c r="O7"/>
  <c r="P7" s="1"/>
  <c r="O9"/>
  <c r="P9" s="1"/>
  <c r="O6" i="30"/>
  <c r="P6" s="1"/>
  <c r="O8"/>
  <c r="P8" s="1"/>
  <c r="O9"/>
  <c r="P9" s="1"/>
  <c r="O7" i="31"/>
  <c r="P7" s="1"/>
  <c r="O8"/>
  <c r="P8" s="1"/>
  <c r="P11" s="1"/>
  <c r="T5" i="32"/>
  <c r="T35" s="1"/>
  <c r="W35" s="1"/>
  <c r="O7"/>
  <c r="P7" s="1"/>
  <c r="O6" i="34"/>
  <c r="P6" s="1"/>
  <c r="O8"/>
  <c r="P8" s="1"/>
  <c r="O9"/>
  <c r="P9" s="1"/>
  <c r="O7" i="13"/>
  <c r="P7" s="1"/>
  <c r="O8"/>
  <c r="P8" s="1"/>
  <c r="P12" s="1"/>
  <c r="T8" i="14"/>
  <c r="O6" i="18"/>
  <c r="P6" s="1"/>
  <c r="P11" s="1"/>
  <c r="O8"/>
  <c r="P8" s="1"/>
  <c r="O6" i="20"/>
  <c r="P6" s="1"/>
  <c r="P11" s="1"/>
  <c r="O8"/>
  <c r="P8" s="1"/>
  <c r="O7" i="21"/>
  <c r="P7" s="1"/>
  <c r="P11" s="1"/>
  <c r="N8"/>
  <c r="C9" i="23"/>
  <c r="O6" s="1"/>
  <c r="P6" s="1"/>
  <c r="O9"/>
  <c r="P9" s="1"/>
  <c r="R9"/>
  <c r="S9" s="1"/>
  <c r="R24"/>
  <c r="R25"/>
  <c r="N7" i="24"/>
  <c r="O14"/>
  <c r="P14" s="1"/>
  <c r="P20" s="1"/>
  <c r="O16"/>
  <c r="P16" s="1"/>
  <c r="K4" i="25"/>
  <c r="N6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R10"/>
  <c r="O15"/>
  <c r="P15" s="1"/>
  <c r="R20"/>
  <c r="T22"/>
  <c r="S22" s="1"/>
  <c r="N24"/>
  <c r="N6" i="29"/>
  <c r="Q6" s="1"/>
  <c r="N7"/>
  <c r="T5" i="31"/>
  <c r="S5" i="32"/>
  <c r="O6" i="33"/>
  <c r="P6" s="1"/>
  <c r="P11" s="1"/>
  <c r="O8"/>
  <c r="P8" s="1"/>
  <c r="T17" i="31" l="1"/>
  <c r="S5"/>
  <c r="T37" i="14"/>
  <c r="S5"/>
  <c r="S8" i="16"/>
  <c r="T13"/>
  <c r="H41" i="5"/>
  <c r="I41" s="1"/>
  <c r="K41" s="1"/>
  <c r="H38"/>
  <c r="M57" i="2"/>
  <c r="O57" s="1"/>
  <c r="D31"/>
  <c r="D37" s="1"/>
  <c r="T20"/>
  <c r="R20"/>
  <c r="R22"/>
  <c r="O13" i="1"/>
  <c r="P13" s="1"/>
  <c r="O12"/>
  <c r="P12" s="1"/>
  <c r="O11"/>
  <c r="N8" i="28"/>
  <c r="P8" s="1"/>
  <c r="P11" s="1"/>
  <c r="N9"/>
  <c r="P9" s="1"/>
  <c r="O7" i="16"/>
  <c r="P7" s="1"/>
  <c r="O6"/>
  <c r="P6" s="1"/>
  <c r="M38" i="5"/>
  <c r="L39"/>
  <c r="O4" i="2"/>
  <c r="M4"/>
  <c r="P19" i="26"/>
  <c r="P11" i="34"/>
  <c r="P11" i="30"/>
  <c r="P8" i="25"/>
  <c r="R37" i="23"/>
  <c r="N3" i="31"/>
  <c r="P3" i="28"/>
  <c r="P14" i="14"/>
  <c r="P19" i="12"/>
  <c r="P11" i="8"/>
  <c r="O76" i="2"/>
  <c r="P11" i="26"/>
  <c r="P6" i="29"/>
  <c r="P11" s="1"/>
  <c r="P19" i="28"/>
  <c r="P6" i="25"/>
  <c r="P11" s="1"/>
  <c r="P8" i="19"/>
  <c r="P16" i="14"/>
  <c r="P39" i="1"/>
  <c r="N3"/>
  <c r="P3" s="1"/>
  <c r="G36" i="28"/>
  <c r="P11" i="19"/>
  <c r="P12" i="11"/>
  <c r="P28" i="1"/>
  <c r="P26"/>
  <c r="O3" i="31"/>
  <c r="P3" s="1"/>
  <c r="T38" i="28"/>
  <c r="W38" s="1"/>
  <c r="P11" i="14"/>
  <c r="N3" i="32"/>
  <c r="O3"/>
  <c r="P3" s="1"/>
  <c r="P28" i="28"/>
  <c r="P11" i="24"/>
  <c r="P15" i="14"/>
  <c r="D42" i="1"/>
  <c r="S21" i="2"/>
  <c r="B37"/>
  <c r="O73"/>
  <c r="O74"/>
  <c r="N11" i="1"/>
  <c r="J7" i="2" l="1"/>
  <c r="J8" s="1"/>
  <c r="J4"/>
  <c r="K4" s="1"/>
  <c r="I42" i="1"/>
  <c r="G7"/>
  <c r="S20" i="2"/>
  <c r="H39" i="5"/>
  <c r="I39" s="1"/>
  <c r="K39" s="1"/>
  <c r="I38"/>
  <c r="K38" s="1"/>
  <c r="O25" i="14"/>
  <c r="P25" s="1"/>
  <c r="O23"/>
  <c r="P23" s="1"/>
  <c r="O24"/>
  <c r="P24" s="1"/>
  <c r="O22"/>
  <c r="P22" s="1"/>
  <c r="M39" i="5"/>
  <c r="M46" s="1"/>
  <c r="L41"/>
  <c r="M41" s="1"/>
  <c r="M58" i="2"/>
  <c r="R36"/>
  <c r="K4" i="1"/>
  <c r="G36" i="2"/>
  <c r="O78"/>
  <c r="K14" i="5"/>
  <c r="P31" i="1"/>
  <c r="P19" i="14"/>
  <c r="P12" i="16"/>
  <c r="P11" i="1"/>
  <c r="P15" s="1"/>
  <c r="T22" i="2"/>
  <c r="T36" s="1"/>
  <c r="N60" l="1"/>
  <c r="O60" s="1"/>
  <c r="N58"/>
  <c r="O58" s="1"/>
  <c r="N59"/>
  <c r="O59" s="1"/>
  <c r="P27" i="14"/>
  <c r="J13" i="5"/>
  <c r="O46" l="1"/>
  <c r="P46" s="1"/>
  <c r="J15"/>
  <c r="J16" s="1"/>
  <c r="O62" i="2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<sst xmlns="http://schemas.openxmlformats.org/spreadsheetml/2006/main" count="698" uniqueCount="88">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</sst>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573312"/>
        <c:axId val="74575232"/>
      </c:lineChart>
      <c:dateAx>
        <c:axId val="74573312"/>
        <c:scaling>
          <c:orientation val="minMax"/>
        </c:scaling>
        <c:axPos val="b"/>
        <c:numFmt formatCode="dd/mm/yy;@" sourceLinked="1"/>
        <c:majorTickMark val="none"/>
        <c:tickLblPos val="nextTo"/>
        <c:crossAx val="74575232"/>
        <c:crosses val="autoZero"/>
        <c:lblOffset val="100"/>
      </c:dateAx>
      <c:valAx>
        <c:axId val="745752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573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1876.729739008382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960.95667936021039</v>
      </c>
      <c r="K4" s="4">
        <f>(J4/D42-1)</f>
        <v>-0.32334567484611432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2773.5428109198497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4.5587600000000002E-3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3.5054052000000002E-2</v>
      </c>
      <c r="O11" s="39">
        <f>($S$18*Params!K16)</f>
        <v>3286.109622956571</v>
      </c>
      <c r="P11" s="23">
        <f>(O11*N11)</f>
        <v>115.19145760082004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4.5587600000000002E-3</v>
      </c>
      <c r="C12" s="40">
        <v>0</v>
      </c>
      <c r="D12" s="26">
        <f t="shared" si="0"/>
        <v>0</v>
      </c>
      <c r="E12" s="38">
        <f>(B12*J3)</f>
        <v>8.555560465001852</v>
      </c>
      <c r="I12" t="s">
        <v>13</v>
      </c>
      <c r="J12">
        <f>(J11-B42)</f>
        <v>8.7962140000000022E-2</v>
      </c>
      <c r="N12">
        <f>($B$35/5)</f>
        <v>1.9849525999999999E-2</v>
      </c>
      <c r="O12" s="39">
        <f>($S$18*Params!K17)</f>
        <v>6572.219245913142</v>
      </c>
      <c r="P12" s="23">
        <f>(O12*N12)</f>
        <v>130.45543679945331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165.08116404481879</v>
      </c>
      <c r="N13">
        <f>($B$35/5)</f>
        <v>1.9849525999999999E-2</v>
      </c>
      <c r="O13" s="39">
        <f>($S$18*Params!K18)</f>
        <v>13144.438491826284</v>
      </c>
      <c r="P13" s="23">
        <f>(O13*N13)</f>
        <v>260.91087359890662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514.01299299917991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9.4602630000000007E-2</v>
      </c>
      <c r="S18" s="39">
        <f>(T18/R18)</f>
        <v>1643.0548114782855</v>
      </c>
      <c r="T18" s="23">
        <f>(D35+1283.68*B39)</f>
        <v>155.43730640000001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7.3021880000000003E-3</v>
      </c>
      <c r="O19" s="39">
        <f>($S$19*Params!K16)</f>
        <v>3376.4694140776901</v>
      </c>
      <c r="P19" s="23">
        <f>(O19*N19)</f>
        <v>24.655614437845141</v>
      </c>
      <c r="R19" s="24">
        <f>(B36+B38)</f>
        <v>1.9312969999999999E-2</v>
      </c>
      <c r="S19" s="39">
        <f>(T19/R19)</f>
        <v>1688.234707038845</v>
      </c>
      <c r="T19" s="23">
        <f>(D36+1269.75*B38)</f>
        <v>32.604826250000002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4.0035940000000001E-3</v>
      </c>
      <c r="O20" s="39">
        <f>($S$19*Params!K17)</f>
        <v>6752.9388281553802</v>
      </c>
      <c r="P20" s="23">
        <f>(O20*N20)</f>
        <v>27.036025374769913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4.0035940000000001E-3</v>
      </c>
      <c r="O21" s="39">
        <f>($S$19*Params!K18)</f>
        <v>13505.87765631076</v>
      </c>
      <c r="P21" s="23">
        <f>(O21*N21)</f>
        <v>54.072050749539827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106.89521556215487</v>
      </c>
      <c r="R23" s="24">
        <f>(B40)</f>
        <v>4.0796930000000002E-2</v>
      </c>
      <c r="S23" s="39">
        <f>(T23/R23)</f>
        <v>1839.5992051362687</v>
      </c>
      <c r="T23" s="23">
        <f>(D40)</f>
        <v>75.05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0.51203785999999996</v>
      </c>
      <c r="T32" s="23">
        <f>(SUM(T5:T31))</f>
        <v>1420.1589255217843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8.1593860000000011E-3</v>
      </c>
      <c r="O34" s="39">
        <f>($S$23*Params!K15)</f>
        <v>2759.3988077044032</v>
      </c>
      <c r="P34" s="23">
        <f>(O34*N34)</f>
        <v>22.515000000000004</v>
      </c>
    </row>
    <row r="35" spans="2:16">
      <c r="B35" s="24">
        <v>9.9247630000000003E-2</v>
      </c>
      <c r="C35" s="39">
        <f>(D35/B35)</f>
        <v>1626.2353065760865</v>
      </c>
      <c r="D35" s="23">
        <v>161.4</v>
      </c>
      <c r="E35" t="s">
        <v>10</v>
      </c>
      <c r="N35">
        <f>($R$23/5)</f>
        <v>8.1593860000000011E-3</v>
      </c>
      <c r="O35" s="39">
        <f>($S$23*Params!K16)</f>
        <v>3679.1984102725373</v>
      </c>
      <c r="P35" s="23">
        <f>(O35*N35)</f>
        <v>30.020000000000003</v>
      </c>
    </row>
    <row r="36" spans="2:16">
      <c r="B36" s="24">
        <v>2.001797E-2</v>
      </c>
      <c r="C36" s="39">
        <f>(D36/B36)</f>
        <v>1673.4963635173797</v>
      </c>
      <c r="D36" s="23">
        <v>33.5</v>
      </c>
      <c r="E36" t="s">
        <v>15</v>
      </c>
      <c r="N36">
        <f>($R$23/5)</f>
        <v>8.1593860000000011E-3</v>
      </c>
      <c r="O36" s="39">
        <f>($S$23*Params!K17)</f>
        <v>7358.3968205450747</v>
      </c>
      <c r="P36" s="23">
        <f>(O36*N36)</f>
        <v>60.040000000000006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8.1593860000000011E-3</v>
      </c>
      <c r="O37" s="39">
        <f>($S$23*Params!K18)</f>
        <v>14716.793641090149</v>
      </c>
      <c r="P37" s="23">
        <f>(O37*N37)</f>
        <v>120.08000000000001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232.65500000000003</v>
      </c>
    </row>
    <row r="40" spans="2:16">
      <c r="B40" s="24">
        <v>4.0796930000000002E-2</v>
      </c>
      <c r="C40" s="39">
        <f>(D40/B40)</f>
        <v>1839.5992051362687</v>
      </c>
      <c r="D40" s="23">
        <v>75.05</v>
      </c>
      <c r="E40" t="s">
        <v>18</v>
      </c>
    </row>
    <row r="42" spans="2:16">
      <c r="B42">
        <f>(SUM(B5:B41))</f>
        <v>0.51203785999999996</v>
      </c>
      <c r="D42" s="23">
        <f>(SUM(D5:D41))</f>
        <v>1420.1589255217843</v>
      </c>
      <c r="H42" t="s">
        <v>9</v>
      </c>
      <c r="I42" s="39">
        <f>D42/B42</f>
        <v>2773.5428109198497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U8" sqref="U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1.9744413926600279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18.212160352775101</v>
      </c>
      <c r="K4" s="4">
        <f>(J4/D14-1)</f>
        <v>-0.45325933380327366</v>
      </c>
      <c r="R4" t="s">
        <v>5</v>
      </c>
      <c r="S4" t="s">
        <v>6</v>
      </c>
      <c r="T4" t="s">
        <v>7</v>
      </c>
    </row>
    <row r="5" spans="2:21">
      <c r="B5" s="29">
        <v>8.7507889500000005</v>
      </c>
      <c r="C5" s="38">
        <f>(D5/B5)</f>
        <v>3.8282262538168057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0.40722522</v>
      </c>
      <c r="S5" s="40">
        <v>0</v>
      </c>
      <c r="T5" s="26">
        <f>(D6)</f>
        <v>0</v>
      </c>
      <c r="U5" s="38">
        <f>(R5*J3)</f>
        <v>0.80404233050308627</v>
      </c>
    </row>
    <row r="6" spans="2:21">
      <c r="B6" s="36">
        <v>0.40722522</v>
      </c>
      <c r="C6" s="40">
        <v>0</v>
      </c>
      <c r="D6" s="26">
        <f>(B6*C6)</f>
        <v>0</v>
      </c>
      <c r="E6" s="38">
        <f>(B6*J3)</f>
        <v>0.80404233050308627</v>
      </c>
      <c r="M6" t="s">
        <v>11</v>
      </c>
      <c r="N6" s="29">
        <f>(SUM(R5:R7)/5)</f>
        <v>1.8447911820000003</v>
      </c>
      <c r="O6" s="38">
        <f>($C$5*Params!K8)</f>
        <v>4.9766941299618477</v>
      </c>
      <c r="P6" s="38">
        <f>(O6*N6)</f>
        <v>9.1809614464647797</v>
      </c>
      <c r="R6" s="29">
        <f>(B5)</f>
        <v>8.7507889500000005</v>
      </c>
      <c r="S6" s="38">
        <f>(T6/R6)</f>
        <v>3.8282262538168057</v>
      </c>
      <c r="T6" s="38">
        <f>(D5)</f>
        <v>33.5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1.8447911820000003</v>
      </c>
      <c r="O7" s="38">
        <f>($C$5*Params!K9)</f>
        <v>6.1251620061068897</v>
      </c>
      <c r="P7" s="38">
        <f>(O7*N7)</f>
        <v>11.299644857187422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0.31977969096002534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1.8447911820000003</v>
      </c>
      <c r="O8" s="38">
        <f>($C$5*Params!K10)</f>
        <v>8.4220977583969727</v>
      </c>
      <c r="P8" s="38">
        <f>(O8*N8)</f>
        <v>15.537011678632703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1.8447911820000003</v>
      </c>
      <c r="O9" s="38">
        <f>($C$5*Params!K11)</f>
        <v>15.312905015267223</v>
      </c>
      <c r="P9" s="38">
        <f>(O9*N9)</f>
        <v>28.249112142968553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64.26673012525346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3.6112941925369628</v>
      </c>
    </row>
    <row r="14" spans="2:21">
      <c r="B14" s="29">
        <f>(SUM(B5:B13))</f>
        <v>9.2239559100000026</v>
      </c>
      <c r="D14" s="38">
        <f>(SUM(D5:D13))</f>
        <v>33.310418410000004</v>
      </c>
      <c r="R14" s="29">
        <f>(SUM(R5:R13))</f>
        <v>9.2239559100000008</v>
      </c>
      <c r="T14" s="38">
        <f>(SUM(T5:T13))</f>
        <v>33.310418409999997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9.0255108407982672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10.929803553608512</v>
      </c>
      <c r="K4" s="4">
        <f>(J4/D14-1)</f>
        <v>-1.7973137373061832E-5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0.79366795308219529</v>
      </c>
      <c r="M6" t="s">
        <v>11</v>
      </c>
      <c r="N6" s="1">
        <f>(SUM($B$5:$B$7)/5)</f>
        <v>0.24219800400000002</v>
      </c>
      <c r="O6" s="38">
        <f>($C$5*Params!K8)</f>
        <v>12.800900900900901</v>
      </c>
      <c r="P6" s="38">
        <f>(O6*N6)</f>
        <v>3.1003526476000003</v>
      </c>
    </row>
    <row r="7" spans="2:16">
      <c r="B7" s="36">
        <v>1.305395E-2</v>
      </c>
      <c r="C7" s="40">
        <v>0</v>
      </c>
      <c r="D7" s="26">
        <f>(C7*B7)</f>
        <v>0</v>
      </c>
      <c r="E7" s="38">
        <f>(B7*J4)</f>
        <v>0.14267710909862782</v>
      </c>
      <c r="N7" s="1">
        <f>(SUM($B$5:$B$7)/5)</f>
        <v>0.24219800400000002</v>
      </c>
      <c r="O7" s="38">
        <f>($C$5*Params!K9)</f>
        <v>15.754954954954954</v>
      </c>
      <c r="P7" s="38">
        <f>(O7*N7)</f>
        <v>3.8158186432000001</v>
      </c>
    </row>
    <row r="8" spans="2:16">
      <c r="N8" s="1">
        <f>(SUM($B$5:$B$7)/5)</f>
        <v>0.24219800400000002</v>
      </c>
      <c r="O8" s="38">
        <f>($C$5*Params!K10)</f>
        <v>21.663063063063063</v>
      </c>
      <c r="P8" s="38">
        <f>(O8*N8)</f>
        <v>5.2467506344000006</v>
      </c>
    </row>
    <row r="9" spans="2:16">
      <c r="N9" s="1">
        <f>(SUM($B$5:$B$7)/5)</f>
        <v>0.24219800400000002</v>
      </c>
      <c r="O9" s="38">
        <f>($C$5*Params!K11)</f>
        <v>39.387387387387385</v>
      </c>
      <c r="P9" s="38">
        <f>(O9*N9)</f>
        <v>9.5395466080000002</v>
      </c>
    </row>
    <row r="12" spans="2:16">
      <c r="P12" s="38">
        <f>(SUM(P6:P9))</f>
        <v>21.702468533200001</v>
      </c>
    </row>
    <row r="13" spans="2:16">
      <c r="F13" t="s">
        <v>9</v>
      </c>
      <c r="G13" s="38">
        <f>(D14/B14)</f>
        <v>9.0256730604600683</v>
      </c>
    </row>
    <row r="14" spans="2:16">
      <c r="B14" s="19">
        <f>(SUM(B5:B13))</f>
        <v>1.2109900200000001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13.22429680185844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35.716254858521367</v>
      </c>
      <c r="K4" s="4">
        <f>(J4/D13-1)</f>
        <v>-0.14465083655111688</v>
      </c>
      <c r="R4" t="s">
        <v>5</v>
      </c>
      <c r="S4" t="s">
        <v>6</v>
      </c>
      <c r="T4" t="s">
        <v>7</v>
      </c>
    </row>
    <row r="5" spans="2:22">
      <c r="B5" s="24">
        <v>2.1101667900000001</v>
      </c>
      <c r="C5" s="38">
        <f>(D5/B5)</f>
        <v>15.87552233252614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1.070728E-2</v>
      </c>
      <c r="S5" s="40">
        <v>0</v>
      </c>
      <c r="T5" s="26">
        <f>(D6)</f>
        <v>0</v>
      </c>
      <c r="U5" s="38">
        <f>(R5*J3)</f>
        <v>0.14159624866060283</v>
      </c>
    </row>
    <row r="6" spans="2:22">
      <c r="B6" s="25">
        <v>1.070728E-2</v>
      </c>
      <c r="C6" s="40">
        <v>0</v>
      </c>
      <c r="D6" s="26">
        <f>(B6*C6)</f>
        <v>0</v>
      </c>
      <c r="E6" s="38">
        <f>(B6*J3)</f>
        <v>0.14159624866060283</v>
      </c>
      <c r="M6" t="s">
        <v>11</v>
      </c>
      <c r="N6" s="24">
        <f>($B$5+$R$7)/5</f>
        <v>0.42849277400000008</v>
      </c>
      <c r="O6" s="38">
        <f>($C$5*Params!K8)</f>
        <v>20.638179032283983</v>
      </c>
      <c r="P6" s="38">
        <f>(O6*N6)</f>
        <v>8.8433105838520003</v>
      </c>
      <c r="R6" s="24">
        <f>B5</f>
        <v>2.1101667900000001</v>
      </c>
      <c r="S6" s="38">
        <f>(T6/R6)</f>
        <v>15.87552233252614</v>
      </c>
      <c r="T6" s="38">
        <f>D5</f>
        <v>33.5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0.42849277400000008</v>
      </c>
      <c r="O7" s="38">
        <f>($C$5*Params!K9)</f>
        <v>25.400835732041827</v>
      </c>
      <c r="P7" s="38">
        <f>(O7*N7)</f>
        <v>10.884074564740924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0.63076106175336577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0.42849277400000008</v>
      </c>
      <c r="O8" s="38">
        <f>($C$5*Params!K10)</f>
        <v>34.926149131557509</v>
      </c>
      <c r="P8" s="38">
        <f>(O8*N8)</f>
        <v>14.96560252651877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0.42849277400000008</v>
      </c>
      <c r="O9" s="38">
        <f>($C$5*Params!K11)</f>
        <v>63.50208933010456</v>
      </c>
      <c r="P9" s="38">
        <f>(O9*N9)</f>
        <v>27.210186411852309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61.903174086964</v>
      </c>
    </row>
    <row r="12" spans="2:22">
      <c r="F12" t="s">
        <v>9</v>
      </c>
      <c r="G12" s="38">
        <f>(D13/B13)</f>
        <v>15.460699988921824</v>
      </c>
    </row>
    <row r="13" spans="2:22">
      <c r="B13" s="24">
        <f>(SUM(B5:B12))</f>
        <v>2.7008056000000003</v>
      </c>
      <c r="D13" s="38">
        <f>(SUM(D5:D12))</f>
        <v>41.756345110000005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2.7008056000000003</v>
      </c>
      <c r="T13" s="38">
        <f>(SUM(T5:T12))</f>
        <v>41.756345109999998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2.39250470688854E-3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2.2855268225155996</v>
      </c>
      <c r="K4" s="4">
        <f>(J4/D13-1)</f>
        <v>-0.19300957024844301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4" sqref="B14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242.5033880607792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141.97780384879661</v>
      </c>
      <c r="K4" s="4">
        <f>(J4/D17-1)</f>
        <v>-0.16577751196022161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9.2285162000000004E-2</v>
      </c>
      <c r="O6" s="38">
        <f>($S$8*Params!K8)</f>
        <v>385.16050933518437</v>
      </c>
      <c r="P6" s="38">
        <f>(O6*N6)</f>
        <v>35.544600000000003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5.6988296194283111E-2</v>
      </c>
      <c r="N7" s="24">
        <f>($R$8/5)</f>
        <v>9.2285162000000004E-2</v>
      </c>
      <c r="O7" s="38">
        <f>($S$8*Params!K9)</f>
        <v>474.04370379715004</v>
      </c>
      <c r="P7" s="38">
        <f>(O7*N7)</f>
        <v>43.747200000000007</v>
      </c>
      <c r="R7" s="51">
        <f>(B7+B8+B10)</f>
        <v>1.4313199999999998E-3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2.3032971798012808E-2</v>
      </c>
      <c r="N8" s="24">
        <f>($R$8/5)</f>
        <v>9.2285162000000004E-2</v>
      </c>
      <c r="O8" s="38">
        <f>($S$8*Params!K10)</f>
        <v>651.81009272108133</v>
      </c>
      <c r="P8" s="38">
        <f>(O8*N8)</f>
        <v>60.152400000000014</v>
      </c>
      <c r="R8" s="51">
        <f>(B11)</f>
        <v>0.46142580999999999</v>
      </c>
      <c r="S8" s="38">
        <f>(C11)</f>
        <v>296.27731487321876</v>
      </c>
      <c r="T8" s="38">
        <f>(R8*S8)</f>
        <v>136.71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9.2285162000000004E-2</v>
      </c>
      <c r="O9" s="38">
        <f>($S$8*Params!K11)</f>
        <v>1185.109259492875</v>
      </c>
      <c r="P9" s="38">
        <f>(O9*N9)</f>
        <v>109.36800000000001</v>
      </c>
      <c r="R9" s="51">
        <f>(B12)</f>
        <v>0.11286581</v>
      </c>
      <c r="S9" s="38">
        <f>(C12)</f>
        <v>296.81264857798834</v>
      </c>
      <c r="T9" s="38">
        <f>(R9*S9)</f>
        <v>33.5</v>
      </c>
      <c r="U9" t="s">
        <v>15</v>
      </c>
    </row>
    <row r="10" spans="2:21">
      <c r="B10" s="52">
        <v>1.1013399999999999E-3</v>
      </c>
      <c r="C10" s="40">
        <v>0</v>
      </c>
      <c r="D10" s="26">
        <v>0</v>
      </c>
      <c r="E10" s="38">
        <f>(B10*J3)</f>
        <v>0.26707868140685853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0.46142580999999999</v>
      </c>
      <c r="C11" s="38">
        <f>(D11/B11)</f>
        <v>296.27731487321876</v>
      </c>
      <c r="D11" s="38">
        <v>136.71</v>
      </c>
      <c r="E11" t="s">
        <v>10</v>
      </c>
      <c r="P11" s="38">
        <f>(SUM(P6:P9))</f>
        <v>248.81220000000002</v>
      </c>
    </row>
    <row r="12" spans="2:21">
      <c r="B12" s="51">
        <v>0.11286581</v>
      </c>
      <c r="C12" s="38">
        <f>(D12/B12)</f>
        <v>296.81264857798834</v>
      </c>
      <c r="D12" s="38">
        <v>33.5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2.2573162000000001E-2</v>
      </c>
      <c r="O14" s="38">
        <f>($S$9*Params!K8)</f>
        <v>385.85644315138484</v>
      </c>
      <c r="P14" s="38">
        <f>(O14*N14)</f>
        <v>8.7100000000000009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2.2573162000000001E-2</v>
      </c>
      <c r="O15" s="38">
        <f>($S$9*Params!K9)</f>
        <v>474.90023772478139</v>
      </c>
      <c r="P15" s="38">
        <f>(O15*N15)</f>
        <v>10.720000000000002</v>
      </c>
    </row>
    <row r="16" spans="2:21">
      <c r="N16" s="24">
        <f>($R$9/5)</f>
        <v>2.2573162000000001E-2</v>
      </c>
      <c r="O16" s="38">
        <f>($S$9*Params!K10)</f>
        <v>652.98782687157438</v>
      </c>
      <c r="P16" s="38">
        <f>(O16*N16)</f>
        <v>14.740000000000002</v>
      </c>
    </row>
    <row r="17" spans="2:16">
      <c r="B17" s="51">
        <f>(SUM(B5:B16))</f>
        <v>0.58546729999999991</v>
      </c>
      <c r="D17" s="38">
        <f>(SUM(D5:D16))</f>
        <v>170.19177244000002</v>
      </c>
      <c r="F17" t="s">
        <v>9</v>
      </c>
      <c r="G17" s="38">
        <f>(SUM(D5:D16)/SUM(B5:B16))</f>
        <v>290.6938994543334</v>
      </c>
      <c r="N17" s="24">
        <f>($R$9/5)</f>
        <v>2.2573162000000001E-2</v>
      </c>
      <c r="O17" s="38">
        <f>($S$9*Params!K11)</f>
        <v>1187.2505943119534</v>
      </c>
      <c r="P17" s="38">
        <f>(O17*N17)</f>
        <v>26.800000000000004</v>
      </c>
    </row>
    <row r="18" spans="2:16">
      <c r="P18" s="38"/>
    </row>
    <row r="19" spans="2:16">
      <c r="P19" s="38">
        <f>(SUM(P14:P17))</f>
        <v>60.970000000000006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7.4981199999999998E-4</v>
      </c>
      <c r="O22" s="38">
        <f>($S$5*Params!K8)</f>
        <v>323.96134165178148</v>
      </c>
      <c r="P22" s="38">
        <f>(O22*N22)</f>
        <v>0.24291010150660558</v>
      </c>
    </row>
    <row r="23" spans="2:16">
      <c r="N23" s="24">
        <f>(($R$5+$R$7)/5)</f>
        <v>7.4981199999999998E-4</v>
      </c>
      <c r="O23" s="38">
        <f>($S$5*Params!K9)</f>
        <v>398.72165126373102</v>
      </c>
      <c r="P23" s="38">
        <f>(O23*N23)</f>
        <v>0.29896627877736065</v>
      </c>
    </row>
    <row r="24" spans="2:16">
      <c r="N24" s="24">
        <f>(($R$5+$R$7)/5)</f>
        <v>7.4981199999999998E-4</v>
      </c>
      <c r="O24" s="38">
        <f>($S$5*Params!K10)</f>
        <v>548.24227048763021</v>
      </c>
      <c r="P24" s="38">
        <f>(O24*N24)</f>
        <v>0.41107863331887096</v>
      </c>
    </row>
    <row r="25" spans="2:16">
      <c r="N25" s="24">
        <f>(($R$5+$R$7)/5)</f>
        <v>7.4981199999999998E-4</v>
      </c>
      <c r="O25" s="38">
        <f>($S$5*Params!K11)</f>
        <v>996.80412815932755</v>
      </c>
      <c r="P25" s="38">
        <f>(O25*N25)</f>
        <v>0.74741569694340171</v>
      </c>
    </row>
    <row r="26" spans="2:16">
      <c r="P26" s="38"/>
    </row>
    <row r="27" spans="2:16">
      <c r="P27" s="38">
        <f>(SUM(P22:P25))</f>
        <v>1.7003707105462389</v>
      </c>
    </row>
    <row r="37" spans="18:20">
      <c r="R37" s="51">
        <f>(SUM(R5:R27))</f>
        <v>0.58546730000000002</v>
      </c>
      <c r="T37" s="38">
        <f>(SUM(T5:T27))</f>
        <v>170.19177244000002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7.7585325358632218E-2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4.7591007307550592</v>
      </c>
      <c r="K4" s="4">
        <f>(J4/D13-1)</f>
        <v>-4.8179853848988152E-2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0.22109909</v>
      </c>
      <c r="C6" s="40">
        <v>0</v>
      </c>
      <c r="D6" s="26">
        <f>(B6*C6)</f>
        <v>0</v>
      </c>
      <c r="E6" s="38">
        <f>(B6*J3)</f>
        <v>1.7154044834147508E-2</v>
      </c>
      <c r="M6" t="s">
        <v>11</v>
      </c>
      <c r="N6" s="29">
        <f>($B$13/5)</f>
        <v>12.268043496000001</v>
      </c>
      <c r="O6" s="38">
        <f>($C$5*Params!K8)</f>
        <v>0.10634970155367125</v>
      </c>
      <c r="P6" s="38">
        <f>(O6*N6)</f>
        <v>1.3047027644470577</v>
      </c>
    </row>
    <row r="7" spans="2:16">
      <c r="N7" s="29">
        <f>($B$13/5)</f>
        <v>12.268043496000001</v>
      </c>
      <c r="O7" s="38">
        <f>($C$5*Params!K9)</f>
        <v>0.13089194037374924</v>
      </c>
      <c r="P7" s="38">
        <f>(O7*N7)</f>
        <v>1.6057880177809942</v>
      </c>
    </row>
    <row r="8" spans="2:16">
      <c r="N8" s="29">
        <f>($B$13/5)</f>
        <v>12.268043496000001</v>
      </c>
      <c r="O8" s="38">
        <f>($C$5*Params!K10)</f>
        <v>0.17997641801390521</v>
      </c>
      <c r="P8" s="38">
        <f>(O8*N8)</f>
        <v>2.2079585244488671</v>
      </c>
    </row>
    <row r="9" spans="2:16">
      <c r="N9" s="29">
        <f>($B$13/5)</f>
        <v>12.268043496000001</v>
      </c>
      <c r="O9" s="38">
        <f>($C$5*Params!K11)</f>
        <v>0.32722985093437307</v>
      </c>
      <c r="P9" s="38">
        <f>(O9*N9)</f>
        <v>4.0144700444524855</v>
      </c>
    </row>
    <row r="11" spans="2:16">
      <c r="P11" s="38">
        <f>(SUM(P6:P9))</f>
        <v>9.132919351129404</v>
      </c>
    </row>
    <row r="12" spans="2:16">
      <c r="F12" t="s">
        <v>9</v>
      </c>
      <c r="G12" s="38">
        <f>(D13/B13)</f>
        <v>8.1512590033288548E-2</v>
      </c>
    </row>
    <row r="13" spans="2:16">
      <c r="B13" s="29">
        <f>(SUM(B5:B12))</f>
        <v>61.34021748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5.210464710818095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31.040652086031677</v>
      </c>
      <c r="K4" s="4">
        <f>(J4/D14-1)</f>
        <v>-8.1483794212539151E-2</v>
      </c>
      <c r="R4" t="s">
        <v>5</v>
      </c>
      <c r="S4" t="s">
        <v>6</v>
      </c>
      <c r="T4" t="s">
        <v>7</v>
      </c>
    </row>
    <row r="5" spans="2:21">
      <c r="B5" s="24">
        <v>5.8428540599999996</v>
      </c>
      <c r="C5" s="38">
        <f>(D5/B5)</f>
        <v>5.7334993576752113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2.6731789999999998E-2</v>
      </c>
      <c r="S5" s="40">
        <v>0</v>
      </c>
      <c r="T5" s="26">
        <f>(D6)</f>
        <v>0</v>
      </c>
      <c r="U5">
        <f>(R5*J3)</f>
        <v>0.13928504845200004</v>
      </c>
    </row>
    <row r="6" spans="2:21">
      <c r="B6" s="25">
        <v>2.6731789999999998E-2</v>
      </c>
      <c r="C6" s="40">
        <v>0</v>
      </c>
      <c r="D6" s="26">
        <f>(B6*C6)</f>
        <v>0</v>
      </c>
      <c r="E6" s="38">
        <f>(B6*J3)</f>
        <v>0.13928504845200004</v>
      </c>
      <c r="M6" t="s">
        <v>11</v>
      </c>
      <c r="N6" s="24">
        <f>($B$14/5)</f>
        <v>1.1914734600000001</v>
      </c>
      <c r="O6" s="38">
        <f>($S$6*Params!K8)</f>
        <v>7.4535491649777752</v>
      </c>
      <c r="P6" s="38">
        <f>(O6*N6)</f>
        <v>8.8807060128761819</v>
      </c>
      <c r="R6" s="24">
        <f>B5</f>
        <v>5.8428540599999996</v>
      </c>
      <c r="S6" s="38">
        <f>(T6/R6)</f>
        <v>5.7334993576752113</v>
      </c>
      <c r="T6" s="38">
        <f>D5</f>
        <v>33.5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1.1914734600000001</v>
      </c>
      <c r="O7" s="38">
        <f>($S$6*Params!K9)</f>
        <v>9.1735989722803382</v>
      </c>
      <c r="P7" s="38">
        <f>(O7*N7)</f>
        <v>10.9300997081553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1.1914734600000001</v>
      </c>
      <c r="O8" s="38">
        <f>($C$5*Params!K10)</f>
        <v>12.613698586885466</v>
      </c>
      <c r="P8" s="38">
        <f>(O8*N8)</f>
        <v>15.028887098713538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1.1914734600000001</v>
      </c>
      <c r="O9" s="38">
        <f>($C$5*Params!K11)</f>
        <v>22.933997430700845</v>
      </c>
      <c r="P9" s="38">
        <f>(O9*N9)</f>
        <v>27.325249270388248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62.164942090133266</v>
      </c>
    </row>
    <row r="13" spans="2:21">
      <c r="F13" t="s">
        <v>9</v>
      </c>
      <c r="G13" s="38">
        <f>(D14/B14)</f>
        <v>5.6726976377635792</v>
      </c>
      <c r="N13" s="24"/>
      <c r="P13" s="38"/>
      <c r="R13" s="24">
        <f>(SUM(R5:R12))</f>
        <v>5.9573672999999996</v>
      </c>
      <c r="T13" s="38">
        <f>(SUM(T5:T12))</f>
        <v>33.794343410000003</v>
      </c>
    </row>
    <row r="14" spans="2:21">
      <c r="B14">
        <f>(SUM(B5:B13))</f>
        <v>5.9573673000000005</v>
      </c>
      <c r="D14" s="38">
        <f>(SUM(D5:D13))</f>
        <v>33.794343409999996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32.683730874313888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4.0317192712156613</v>
      </c>
      <c r="K4" s="4">
        <f>(J4/D13-1)</f>
        <v>-0.22466937092006511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2.5078700000000002E-3</v>
      </c>
      <c r="C6" s="40">
        <v>0</v>
      </c>
      <c r="D6" s="26">
        <f>(B6*C6)</f>
        <v>0</v>
      </c>
      <c r="E6" s="38">
        <f>(B6*J3)</f>
        <v>8.1966548147765578E-2</v>
      </c>
      <c r="M6" t="s">
        <v>11</v>
      </c>
      <c r="N6" s="24">
        <f>($B$13/5)</f>
        <v>2.4671108000000001E-2</v>
      </c>
      <c r="O6" s="38">
        <f>($C$5*Params!K8)</f>
        <v>55.939</v>
      </c>
      <c r="P6" s="38">
        <f>(O6*N6)</f>
        <v>1.380077110412</v>
      </c>
    </row>
    <row r="7" spans="2:16">
      <c r="N7" s="24">
        <f>($B$13/5)</f>
        <v>2.4671108000000001E-2</v>
      </c>
      <c r="O7" s="38">
        <f>($C$5*Params!K9)</f>
        <v>68.847999999999999</v>
      </c>
      <c r="P7" s="38">
        <f>(O7*N7)</f>
        <v>1.6985564435839999</v>
      </c>
    </row>
    <row r="8" spans="2:16">
      <c r="N8" s="24">
        <f>($B$13/5)</f>
        <v>2.4671108000000001E-2</v>
      </c>
      <c r="O8" s="38">
        <f>($C$5*Params!K10)</f>
        <v>94.666000000000011</v>
      </c>
      <c r="P8" s="38">
        <f>(O8*N8)</f>
        <v>2.3355151099280005</v>
      </c>
    </row>
    <row r="9" spans="2:16">
      <c r="N9" s="24">
        <f>($B$13/5)</f>
        <v>2.4671108000000001E-2</v>
      </c>
      <c r="O9" s="38">
        <f>($C$5*Params!K11)</f>
        <v>172.12</v>
      </c>
      <c r="P9" s="38">
        <f>(O9*N9)</f>
        <v>4.2463911089600002</v>
      </c>
    </row>
    <row r="11" spans="2:16">
      <c r="P11" s="38">
        <f>(SUM(P6:P9))</f>
        <v>9.6605397728840003</v>
      </c>
    </row>
    <row r="12" spans="2:16">
      <c r="F12" t="s">
        <v>9</v>
      </c>
      <c r="G12" s="38">
        <f>(D13/B13)</f>
        <v>42.154572060565748</v>
      </c>
    </row>
    <row r="13" spans="2:16">
      <c r="B13">
        <f>(SUM(B5:B12))</f>
        <v>0.12335554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4.349302037048286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7.4534503966257661</v>
      </c>
      <c r="K4" s="4">
        <f>(J4/D10-1)</f>
        <v>-0.12518187833030914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1.12082E-3</v>
      </c>
      <c r="C6" s="40">
        <v>0</v>
      </c>
      <c r="D6" s="26">
        <f>(B6*C6)</f>
        <v>0</v>
      </c>
      <c r="E6" s="38">
        <f>(B6*J3)</f>
        <v>4.8747847091644599E-3</v>
      </c>
      <c r="M6" t="s">
        <v>11</v>
      </c>
      <c r="N6" s="24">
        <f>($B$10/5)</f>
        <v>0.34274236800000002</v>
      </c>
      <c r="O6" s="38">
        <f>($C$5*Params!K8)</f>
        <v>6.4673934819534429</v>
      </c>
      <c r="P6" s="38">
        <f>(O6*N6)</f>
        <v>2.2166497567924885</v>
      </c>
    </row>
    <row r="7" spans="2:16">
      <c r="N7" s="24">
        <f>($B$10/5)</f>
        <v>0.34274236800000002</v>
      </c>
      <c r="O7" s="38">
        <f>($C$5*Params!K9)</f>
        <v>7.9598689008657759</v>
      </c>
      <c r="P7" s="38">
        <f>(O7*N7)</f>
        <v>2.7281843160522934</v>
      </c>
    </row>
    <row r="8" spans="2:16">
      <c r="N8" s="24">
        <f>($B$10/5)</f>
        <v>0.34274236800000002</v>
      </c>
      <c r="O8" s="38">
        <f>($C$5*Params!K10)</f>
        <v>10.944819738690443</v>
      </c>
      <c r="P8" s="38">
        <f>(O8*N8)</f>
        <v>3.751253434571904</v>
      </c>
    </row>
    <row r="9" spans="2:16">
      <c r="F9" t="s">
        <v>9</v>
      </c>
      <c r="G9" s="38">
        <f>(D10/B10)</f>
        <v>4.9716643143458699</v>
      </c>
      <c r="N9" s="24">
        <f>($B$10/5)</f>
        <v>0.34274236800000002</v>
      </c>
      <c r="O9" s="38">
        <f>($C$5*Params!K11)</f>
        <v>19.899672252164439</v>
      </c>
      <c r="P9" s="38">
        <f>(O9*N9)</f>
        <v>6.820460790130733</v>
      </c>
    </row>
    <row r="10" spans="2:16">
      <c r="B10">
        <f>(SUM(B5:B9))</f>
        <v>1.71371184</v>
      </c>
      <c r="D10" s="38">
        <f>(SUM(D5:D9))</f>
        <v>8.52</v>
      </c>
    </row>
    <row r="11" spans="2:16">
      <c r="P11" s="38">
        <f>(SUM(P6:P9))</f>
        <v>15.516548297547418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O41" sqref="O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1.930851902180587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8.8137845086391877</v>
      </c>
      <c r="K4" s="4">
        <f>(J4/D10-1)</f>
        <v>-0.13335452225770028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1.492128E-2</v>
      </c>
      <c r="C6" s="40">
        <v>0</v>
      </c>
      <c r="D6" s="26">
        <f>(B6*C6)</f>
        <v>0</v>
      </c>
      <c r="E6" s="38">
        <f>(B6*J3)</f>
        <v>2.8810781870969148E-2</v>
      </c>
      <c r="M6" t="s">
        <v>11</v>
      </c>
      <c r="N6" s="1">
        <f>($B$10/5)</f>
        <v>0.91294257200000006</v>
      </c>
      <c r="O6" s="38">
        <f>($C$5*Params!K8)</f>
        <v>2.9058473926843038</v>
      </c>
      <c r="P6" s="38">
        <f>(O6*N6)</f>
        <v>2.6528717925167027</v>
      </c>
    </row>
    <row r="7" spans="2:16">
      <c r="N7" s="1">
        <f>($B$10/5)</f>
        <v>0.91294257200000006</v>
      </c>
      <c r="O7" s="38">
        <f>($C$5*Params!K9)</f>
        <v>3.5764275602268358</v>
      </c>
      <c r="P7" s="38">
        <f>(O7*N7)</f>
        <v>3.2650729754051726</v>
      </c>
    </row>
    <row r="8" spans="2:16">
      <c r="N8" s="1">
        <f>($B$10/5)</f>
        <v>0.91294257200000006</v>
      </c>
      <c r="O8" s="38">
        <f>($C$5*Params!K10)</f>
        <v>4.9175878953118994</v>
      </c>
      <c r="P8" s="38">
        <f>(O8*N8)</f>
        <v>4.4894753411821124</v>
      </c>
    </row>
    <row r="9" spans="2:16">
      <c r="F9" t="s">
        <v>9</v>
      </c>
      <c r="G9" s="38">
        <f>(D10/B10)</f>
        <v>2.2279605118469599</v>
      </c>
      <c r="N9" s="1">
        <f>($B$10/5)</f>
        <v>0.91294257200000006</v>
      </c>
      <c r="O9" s="38">
        <f>($C$5*Params!K11)</f>
        <v>8.9410689005670889</v>
      </c>
      <c r="P9" s="38">
        <f>(O9*N9)</f>
        <v>8.1626824385129311</v>
      </c>
    </row>
    <row r="10" spans="2:16">
      <c r="B10" s="1">
        <f>(SUM(B5:B9))</f>
        <v>4.5647128600000002</v>
      </c>
      <c r="D10" s="38">
        <f>(SUM(D5:D9))</f>
        <v>10.17</v>
      </c>
    </row>
    <row r="11" spans="2:16">
      <c r="P11" s="38">
        <f>(SUM(P6:P9))</f>
        <v>18.570102547616919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29350.278832935081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854.16531572434008</v>
      </c>
      <c r="K4" s="4">
        <f>(J4/D37-1)</f>
        <v>0.2372960614448727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3.2763999999999997E-4</v>
      </c>
      <c r="C6" s="40">
        <v>0</v>
      </c>
      <c r="D6" s="26">
        <f>(B6*C6)</f>
        <v>0</v>
      </c>
      <c r="E6" s="38">
        <f>(B6*J3)</f>
        <v>9.6163253568228484</v>
      </c>
      <c r="I6" t="s">
        <v>11</v>
      </c>
      <c r="J6">
        <v>0.03</v>
      </c>
      <c r="R6" s="24">
        <f t="shared" si="0"/>
        <v>3.2763999999999997E-4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8.9753999999999182E-4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26.343049263712313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5.8359099999999997E-3</v>
      </c>
      <c r="S19" s="38">
        <f t="shared" si="2"/>
        <v>23133.667037360068</v>
      </c>
      <c r="T19" s="38">
        <f>(D23+17438.6*B32)</f>
        <v>135.00599879999999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1.3189E-3</v>
      </c>
      <c r="S20" s="38">
        <f t="shared" si="2"/>
        <v>24720.569336568355</v>
      </c>
      <c r="T20" s="38">
        <f>(D24+17211.7*B31)</f>
        <v>32.603958898000002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6.17791E-3</v>
      </c>
      <c r="C23" s="38">
        <f t="shared" si="3"/>
        <v>22818.396512736508</v>
      </c>
      <c r="D23" s="38">
        <v>140.97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1.3709600000000001E-3</v>
      </c>
      <c r="C24" s="38">
        <f t="shared" si="3"/>
        <v>24435.432105969539</v>
      </c>
      <c r="D24" s="38">
        <v>33.5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1.5849499999999999E-3</v>
      </c>
      <c r="S24" s="38">
        <f>(T24/R24)</f>
        <v>25836.777185400173</v>
      </c>
      <c r="T24" s="38">
        <f>(D34)</f>
        <v>40.950000000000003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1.5849499999999999E-3</v>
      </c>
      <c r="C34" s="38">
        <f>(D34/B34)</f>
        <v>25836.777185400173</v>
      </c>
      <c r="D34" s="38">
        <v>40.950000000000003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23721.306280293833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2.837319E-2</v>
      </c>
      <c r="T36" s="38">
        <f>(SUM(T5:T25))</f>
        <v>506.26980017</v>
      </c>
    </row>
    <row r="37" spans="2:20">
      <c r="B37">
        <f>(SUM(B5:B36))</f>
        <v>2.9102460000000007E-2</v>
      </c>
      <c r="D37" s="38">
        <f>(SUM(D5:D36))</f>
        <v>690.34836717000019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2.1291640000000002E-3</v>
      </c>
      <c r="N50" s="38">
        <f>($S$19*Params!K16)</f>
        <v>46267.334074720136</v>
      </c>
      <c r="O50" s="41">
        <f>(N50*M50)</f>
        <v>98.510742087867442</v>
      </c>
    </row>
    <row r="51" spans="12:16">
      <c r="M51">
        <f>($B$23/5)</f>
        <v>1.235582E-3</v>
      </c>
      <c r="N51" s="38">
        <f>($S$19*Params!K17)</f>
        <v>92534.668149440273</v>
      </c>
      <c r="O51" s="41">
        <f>(N51*M51)</f>
        <v>114.33417034142171</v>
      </c>
    </row>
    <row r="52" spans="12:16">
      <c r="M52">
        <f>($B$23/5)</f>
        <v>1.235582E-3</v>
      </c>
      <c r="N52" s="38">
        <f>($S$19*Params!K18)</f>
        <v>185069.33629888055</v>
      </c>
      <c r="O52" s="41">
        <f>(N52*M52)</f>
        <v>228.66834068284342</v>
      </c>
    </row>
    <row r="54" spans="12:16">
      <c r="O54" s="41">
        <f>(SUM(O49:O52))</f>
        <v>448.96885311213259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4.9632400000000003E-4</v>
      </c>
      <c r="N58" s="38">
        <f>($S$20*Params!K16)</f>
        <v>49441.138673136709</v>
      </c>
      <c r="O58" s="41">
        <f>(N58*M58)</f>
        <v>24.538823710805904</v>
      </c>
    </row>
    <row r="59" spans="12:16">
      <c r="M59">
        <f>($B$24/5)</f>
        <v>2.7419200000000003E-4</v>
      </c>
      <c r="N59" s="38">
        <f>($S$20*Params!K17)</f>
        <v>98882.277346273419</v>
      </c>
      <c r="O59" s="41">
        <f>(N59*M59)</f>
        <v>27.112729390129406</v>
      </c>
    </row>
    <row r="60" spans="12:16">
      <c r="M60">
        <f>($B$24/5)</f>
        <v>2.7419200000000003E-4</v>
      </c>
      <c r="N60" s="38">
        <f>($S$20*Params!K18)</f>
        <v>197764.55469254684</v>
      </c>
      <c r="O60" s="41">
        <f>(N60*M60)</f>
        <v>54.225458780258812</v>
      </c>
    </row>
    <row r="62" spans="12:16">
      <c r="O62" s="41">
        <f>(SUM(O57:O60))</f>
        <v>106.99942548119412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3.1698999999999996E-4</v>
      </c>
      <c r="N73" s="38">
        <f>($S$24*Params!K15)</f>
        <v>38755.165778100258</v>
      </c>
      <c r="O73" s="41">
        <f>(N73*M73)</f>
        <v>12.284999999999998</v>
      </c>
    </row>
    <row r="74" spans="12:16">
      <c r="M74">
        <f>($R$24/5)</f>
        <v>3.1698999999999996E-4</v>
      </c>
      <c r="N74" s="38">
        <f>($S$24*Params!K16)</f>
        <v>51673.554370800346</v>
      </c>
      <c r="O74" s="41">
        <f>(N74*M74)</f>
        <v>16.38</v>
      </c>
    </row>
    <row r="75" spans="12:16">
      <c r="M75">
        <f>($R$24/5)</f>
        <v>3.1698999999999996E-4</v>
      </c>
      <c r="N75" s="38">
        <f>($S$24*Params!K17)</f>
        <v>103347.10874160069</v>
      </c>
      <c r="O75" s="41">
        <f>(N75*M75)</f>
        <v>32.76</v>
      </c>
    </row>
    <row r="76" spans="12:16">
      <c r="M76">
        <f>($R$24/5)</f>
        <v>3.1698999999999996E-4</v>
      </c>
      <c r="N76" s="38">
        <f>($S$24*Params!K18)</f>
        <v>206694.21748320138</v>
      </c>
      <c r="O76" s="41">
        <f>(N76*M76)</f>
        <v>65.52</v>
      </c>
    </row>
    <row r="78" spans="12:16">
      <c r="O78" s="41">
        <f>(SUM(O73:O76))</f>
        <v>126.94499999999999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7.8291190769909198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9.6312584318504317</v>
      </c>
      <c r="K4" s="4">
        <f>(J4/D10-1)</f>
        <v>0.15899620118537072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1.1578300000000001E-3</v>
      </c>
      <c r="C6" s="40">
        <v>0</v>
      </c>
      <c r="D6" s="26">
        <f>(B6*C6)</f>
        <v>0</v>
      </c>
      <c r="E6" s="38">
        <f>(B6*J3)</f>
        <v>9.0647889409123973E-3</v>
      </c>
      <c r="M6" t="s">
        <v>11</v>
      </c>
      <c r="N6" s="24">
        <f>($B$10/5)</f>
        <v>0.24603683599999998</v>
      </c>
      <c r="O6" s="38">
        <f>($C$5*Params!K8)</f>
        <v>8.7898847734224752</v>
      </c>
      <c r="P6" s="38">
        <f>(O6*N6)</f>
        <v>2.1626354384574427</v>
      </c>
    </row>
    <row r="7" spans="2:16">
      <c r="C7" s="38"/>
      <c r="D7" s="38"/>
      <c r="N7" s="24">
        <f>($B$10/5)</f>
        <v>0.24603683599999998</v>
      </c>
      <c r="O7" s="38">
        <f>($C$5*Params!K9)</f>
        <v>10.818319721135353</v>
      </c>
      <c r="P7" s="38">
        <f>(O7*N7)</f>
        <v>2.6617051550245443</v>
      </c>
    </row>
    <row r="8" spans="2:16">
      <c r="C8" s="38"/>
      <c r="D8" s="38"/>
      <c r="N8" s="24">
        <f>($B$10/5)</f>
        <v>0.24603683599999998</v>
      </c>
      <c r="O8" s="38">
        <f>($C$5*Params!K10)</f>
        <v>14.875189616561112</v>
      </c>
      <c r="P8" s="38">
        <f>(O8*N8)</f>
        <v>3.6598445881587489</v>
      </c>
    </row>
    <row r="9" spans="2:16">
      <c r="C9" s="38"/>
      <c r="D9" s="38"/>
      <c r="F9" t="s">
        <v>9</v>
      </c>
      <c r="G9" s="38">
        <f>(D10/B10)</f>
        <v>6.7550860554880492</v>
      </c>
      <c r="N9" s="24">
        <f>($B$10/5)</f>
        <v>0.24603683599999998</v>
      </c>
      <c r="O9" s="38">
        <f>($C$5*Params!K11)</f>
        <v>27.045799302838383</v>
      </c>
      <c r="P9" s="38">
        <f>(O9*N9)</f>
        <v>6.6542628875613605</v>
      </c>
    </row>
    <row r="10" spans="2:16">
      <c r="B10">
        <f>(SUM(B5:B9))</f>
        <v>1.23018418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15.138448069202097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91.426073938191138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11.752178165193946</v>
      </c>
      <c r="K4" s="4">
        <f>(J4/D14-1)</f>
        <v>0.62191216783382464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5.5939E-4</v>
      </c>
      <c r="C6" s="40">
        <v>0</v>
      </c>
      <c r="D6" s="26">
        <f>(B6*C6)</f>
        <v>0</v>
      </c>
      <c r="E6" s="38">
        <f>(B6*J3)</f>
        <v>5.1142831500284737E-2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5.5939E-4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3.1959392000000003E-2</v>
      </c>
      <c r="O7" s="38">
        <f>($C$7*Params!K9)</f>
        <v>110.09409409409409</v>
      </c>
      <c r="P7" s="38">
        <f>(O7*N7)</f>
        <v>3.5185403100380381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3.1959392000000003E-2</v>
      </c>
      <c r="O8" s="38">
        <f>($C$7*Params!K10)</f>
        <v>151.37937937937937</v>
      </c>
      <c r="P8" s="38">
        <f>(O8*N8)</f>
        <v>4.8379929263023023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0.98892962439778986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3.1959392000000003E-2</v>
      </c>
      <c r="O9" s="38">
        <f>($C$7*Params!K11)</f>
        <v>275.23523523523522</v>
      </c>
      <c r="P9" s="38">
        <f>(O9*N9)</f>
        <v>8.796350775095096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20.004870031435438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56.369312562897257</v>
      </c>
    </row>
    <row r="14" spans="2:21">
      <c r="B14" s="1">
        <f>(SUM(B5:B13))</f>
        <v>0.12854296000000001</v>
      </c>
      <c r="D14" s="38">
        <f>(SUM(D5:D13))</f>
        <v>7.2458782900000003</v>
      </c>
    </row>
    <row r="20" spans="18:20">
      <c r="R20">
        <f>(SUM(R5:R19))</f>
        <v>0.12854296000000001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6" sqref="B6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0.6085154749741698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1.370650663350105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4.4011389999999997E-2</v>
      </c>
      <c r="C6" s="40">
        <v>0</v>
      </c>
      <c r="D6" s="26">
        <f>(B6*C6)</f>
        <v>0</v>
      </c>
      <c r="E6" s="38">
        <f>(B6*J3)</f>
        <v>2.6781611890123427E-2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2.2524499700000007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8.1922011614913505E-5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27.832483520372005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4588.9106714899999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4588.9106714899999</v>
      </c>
      <c r="C18" s="40">
        <v>0</v>
      </c>
      <c r="D18" s="26">
        <f>(B18*C18)</f>
        <v>0</v>
      </c>
      <c r="E18" s="38">
        <f>(B18*J3)</f>
        <v>0.37593279332960433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5.0867151180320933</v>
      </c>
    </row>
    <row r="37" spans="2:20">
      <c r="B37">
        <f>(SUM(B5:B36))</f>
        <v>339743.65340542048</v>
      </c>
      <c r="D37" s="38">
        <f>(SUM(D5:D36))</f>
        <v>-21.780357561799917</v>
      </c>
      <c r="F37" t="s">
        <v>9</v>
      </c>
      <c r="G37" s="28">
        <f>(D37/B37)</f>
        <v>-6.4108210244649181E-5</v>
      </c>
      <c r="R37">
        <f>(SUM(R5:R36))</f>
        <v>339743.65340542048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0.71166067898186958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34.450188319410088</v>
      </c>
      <c r="K4" s="4">
        <f>(J4/D18-1)</f>
        <v>-0.21286101617350639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0.26908745000000001</v>
      </c>
      <c r="C6" s="40">
        <v>0</v>
      </c>
      <c r="D6" s="26">
        <f>(B6*C6)</f>
        <v>0</v>
      </c>
      <c r="E6" s="38">
        <f>(B6*J3)</f>
        <v>0.19149895737249989</v>
      </c>
      <c r="M6" t="s">
        <v>11</v>
      </c>
      <c r="N6" s="19">
        <f>($B$7+$R$9)/5</f>
        <v>6.953119935777778</v>
      </c>
      <c r="O6" s="38">
        <f>($S$7*Params!K8)</f>
        <v>1.2758280221418403</v>
      </c>
      <c r="P6" s="38">
        <f>(O6*N6)</f>
        <v>8.870985255378363</v>
      </c>
      <c r="R6" s="36">
        <f>(B6)</f>
        <v>0.26908745000000001</v>
      </c>
      <c r="S6" s="40">
        <v>0</v>
      </c>
      <c r="T6" s="26">
        <f>(D6)</f>
        <v>0</v>
      </c>
      <c r="U6" s="38">
        <f>(R6*J3)</f>
        <v>0.19149895737249989</v>
      </c>
    </row>
    <row r="7" spans="2:21">
      <c r="B7" s="19">
        <v>34.134694680000003</v>
      </c>
      <c r="C7" s="38">
        <f t="shared" ref="C7:C14" si="0">(D7/B7)</f>
        <v>0.9814061708783387</v>
      </c>
      <c r="D7" s="38">
        <v>33.5</v>
      </c>
      <c r="E7" t="s">
        <v>15</v>
      </c>
      <c r="N7" s="19">
        <f>($B$7+$R$9)/5</f>
        <v>6.953119935777778</v>
      </c>
      <c r="O7" s="38">
        <f>($S$7*Params!K9)</f>
        <v>1.5702498734053421</v>
      </c>
      <c r="P7" s="38">
        <f>(O7*N7)</f>
        <v>10.918135698927216</v>
      </c>
      <c r="R7" s="19">
        <f>B7</f>
        <v>34.134694680000003</v>
      </c>
      <c r="S7" s="38">
        <f>(T7/R7)</f>
        <v>0.9814061708783387</v>
      </c>
      <c r="T7" s="38">
        <f>D7</f>
        <v>33.5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6.953119935777778</v>
      </c>
      <c r="O8" s="38">
        <f>($S$7*Params!K10)</f>
        <v>2.1590935759323453</v>
      </c>
      <c r="P8" s="38">
        <f>(O8*N8)</f>
        <v>15.012436586024922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6.953119935777778</v>
      </c>
      <c r="O9" s="38">
        <f>($C$7*Params!K11)</f>
        <v>3.9256246835133548</v>
      </c>
      <c r="P9" s="38">
        <f>(O9*N9)</f>
        <v>27.295339247318037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62.096896787648546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0.90411057463104705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48.408166049999998</v>
      </c>
      <c r="S17" s="38"/>
      <c r="T17" s="38">
        <f>(SUM(T5:T12))</f>
        <v>43.766334824300642</v>
      </c>
    </row>
    <row r="18" spans="2:20">
      <c r="B18" s="19">
        <f>(SUM(B5:B17))</f>
        <v>48.408166049999998</v>
      </c>
      <c r="D18" s="38">
        <f>(SUM(D5:D17))</f>
        <v>43.766334824300642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0.44895689833804558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24.451185861450899</v>
      </c>
      <c r="K4" s="4">
        <f>(J4/D10-1)</f>
        <v>-0.38238984942028553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2.2103057000000002</v>
      </c>
      <c r="C6" s="40">
        <v>0</v>
      </c>
      <c r="D6" s="26">
        <f>(B6*C6)</f>
        <v>0</v>
      </c>
      <c r="E6" s="38">
        <f>(B6*J3)</f>
        <v>0.99233199145090278</v>
      </c>
      <c r="M6" t="s">
        <v>11</v>
      </c>
      <c r="N6" s="29">
        <f>($B$10/5)</f>
        <v>10.892442438</v>
      </c>
      <c r="O6" s="38">
        <f>($C$5*Params!K8)</f>
        <v>0.98505771545924514</v>
      </c>
      <c r="P6" s="38">
        <f>(O6*N6)</f>
        <v>10.72968446374761</v>
      </c>
    </row>
    <row r="7" spans="2:16">
      <c r="B7" s="36">
        <v>4.2064900000000002E-3</v>
      </c>
      <c r="C7" s="40">
        <v>0</v>
      </c>
      <c r="D7" s="26">
        <f>(B7*C7)</f>
        <v>0</v>
      </c>
      <c r="E7" s="38">
        <f>(B7*J4)</f>
        <v>0.1028536688143346</v>
      </c>
      <c r="N7" s="29">
        <f>($B$10/5)</f>
        <v>10.892442438</v>
      </c>
      <c r="O7" s="38">
        <f>($C$5*Params!K9)</f>
        <v>1.2123787267190709</v>
      </c>
      <c r="P7" s="38">
        <f>(O7*N7)</f>
        <v>13.205765493843211</v>
      </c>
    </row>
    <row r="8" spans="2:16">
      <c r="N8" s="29">
        <f>($B$10/5)</f>
        <v>10.892442438</v>
      </c>
      <c r="O8" s="38">
        <f>($C$5*Params!K10)</f>
        <v>1.6670207492387226</v>
      </c>
      <c r="P8" s="38">
        <f>(O8*N8)</f>
        <v>18.157927554034419</v>
      </c>
    </row>
    <row r="9" spans="2:16">
      <c r="F9" t="s">
        <v>9</v>
      </c>
      <c r="G9" s="38">
        <f>(D10/B10)</f>
        <v>0.72692603564989344</v>
      </c>
      <c r="N9" s="29">
        <f>($B$10/5)</f>
        <v>10.892442438</v>
      </c>
      <c r="O9" s="38">
        <f>($C$5*Params!K11)</f>
        <v>3.0309468167976772</v>
      </c>
      <c r="P9" s="38">
        <f>(O9*N9)</f>
        <v>33.014413734608027</v>
      </c>
    </row>
    <row r="10" spans="2:16">
      <c r="B10" s="29">
        <f>(SUM(B5:B9))</f>
        <v>54.462212190000002</v>
      </c>
      <c r="D10" s="38">
        <f>(SUM(D5:D9))</f>
        <v>39.590000000000003</v>
      </c>
    </row>
    <row r="11" spans="2:16">
      <c r="P11" s="38">
        <f>(SUM(P6:P9))</f>
        <v>75.107791246233262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1.394391187453379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28.321664084861435</v>
      </c>
      <c r="K4" s="4">
        <f>(J4/D19-1)</f>
        <v>-0.21761357809453352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18.206789530000002</v>
      </c>
      <c r="C6" s="38">
        <f>(D6/B6)</f>
        <v>1.8399729367333437</v>
      </c>
      <c r="D6" s="38">
        <v>33.5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18.206789530000002</v>
      </c>
      <c r="S6" s="38">
        <f>(T6/R6)</f>
        <v>1.8399729367333437</v>
      </c>
      <c r="T6" s="38">
        <f>D6</f>
        <v>33.5</v>
      </c>
      <c r="U6" s="38" t="str">
        <f>(E6)</f>
        <v>DCA2</v>
      </c>
    </row>
    <row r="7" spans="2:22">
      <c r="B7" s="2">
        <v>5.7221729999999998E-2</v>
      </c>
      <c r="C7" s="40">
        <v>0</v>
      </c>
      <c r="D7" s="26">
        <v>0</v>
      </c>
      <c r="E7" s="39">
        <f>B7*J3</f>
        <v>7.9789476042836635E-2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5.7221729999999998E-2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0.32420048560960135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0.3352528952170078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3.6685209599999999</v>
      </c>
      <c r="O14" s="38">
        <f>($C$6*Params!K8)</f>
        <v>2.391964817753347</v>
      </c>
      <c r="P14" s="38">
        <f>(O14*N14)</f>
        <v>8.7749730695107342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3.6685209599999999</v>
      </c>
      <c r="O15" s="38">
        <f>($C$6*Params!K9)</f>
        <v>2.9439566987733503</v>
      </c>
      <c r="P15" s="38">
        <f>(O15*N15)</f>
        <v>10.799966854782442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3.6685209599999999</v>
      </c>
      <c r="O16" s="38">
        <f>($C$6*Params!K10)</f>
        <v>4.0479404608133569</v>
      </c>
      <c r="P16" s="38">
        <f>(O16*N16)</f>
        <v>14.849954425325858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3.6685209599999999</v>
      </c>
      <c r="O17" s="38">
        <f>($C$6*Params!K11)</f>
        <v>7.3598917469333749</v>
      </c>
      <c r="P17" s="38">
        <f>(O17*N17)</f>
        <v>26.9999171369561</v>
      </c>
      <c r="S17" s="38"/>
      <c r="T17" s="38"/>
    </row>
    <row r="18" spans="2:20">
      <c r="C18" s="38"/>
      <c r="D18" s="38"/>
      <c r="F18" t="s">
        <v>9</v>
      </c>
      <c r="G18" s="38">
        <f>(D19/B19)</f>
        <v>1.7822282550065258</v>
      </c>
      <c r="O18" s="38"/>
      <c r="P18" s="38"/>
      <c r="S18" s="38"/>
      <c r="T18" s="38"/>
    </row>
    <row r="19" spans="2:20">
      <c r="B19" s="1">
        <f>(SUM(B5:B18))</f>
        <v>20.311132442385979</v>
      </c>
      <c r="C19" s="38"/>
      <c r="D19" s="38">
        <f>(SUM(D5:D18))</f>
        <v>36.19907413</v>
      </c>
      <c r="O19" s="38"/>
      <c r="P19" s="38">
        <f>(SUM(P14:P17))</f>
        <v>61.424811486575138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20.311132442385983</v>
      </c>
      <c r="S22" s="38"/>
      <c r="T22" s="38">
        <f>(SUM(T5:T21))</f>
        <v>36.19907413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8.2887225018355905E-6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3.644883993378333</v>
      </c>
      <c r="K4" s="4">
        <f>(J4/D13-1)</f>
        <v>-0.27537097547150435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208.46</v>
      </c>
      <c r="C6" s="40">
        <v>0</v>
      </c>
      <c r="D6" s="26">
        <f>(B6*C6)</f>
        <v>0</v>
      </c>
      <c r="E6" s="38">
        <f>(B6*J3)</f>
        <v>1.7278670927326472E-3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1.1438573699458048E-5</v>
      </c>
    </row>
    <row r="13" spans="2:16">
      <c r="B13">
        <f>(SUM(B5:B12))</f>
        <v>439740.14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V20" sqref="V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25.066531961148709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196.77382051978333</v>
      </c>
      <c r="K4" s="4">
        <f>(J4/D36-1)</f>
        <v>-2.6853467347632831E-3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5.2639717118412283E-2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5.4492316000000001</v>
      </c>
      <c r="S13" s="38">
        <f>(T13/R13)</f>
        <v>19.44450791924498</v>
      </c>
      <c r="T13" s="38">
        <f>(D17+11.97*B21)</f>
        <v>105.95762699999999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0.1544352292775539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3.2331110000000003E-2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1.3229564105391306E-2</v>
      </c>
      <c r="N15" s="24">
        <f>(2*($R$13+N14+$R$21)/5-N14)</f>
        <v>2.029181688</v>
      </c>
      <c r="O15" s="38">
        <f>($S$13*Params!K9)</f>
        <v>31.111212670791971</v>
      </c>
      <c r="P15" s="38">
        <f>(O15*N15)</f>
        <v>63.130303043044641</v>
      </c>
      <c r="R15" s="24">
        <f>B19+B22</f>
        <v>1.6369799700000001</v>
      </c>
      <c r="S15" s="38">
        <f>(T15/R15)</f>
        <v>19.914633408739878</v>
      </c>
      <c r="T15" s="38">
        <f>(D19+12.6*B22)</f>
        <v>32.599856000000003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1.155040844</v>
      </c>
      <c r="O16" s="38">
        <f>($S$13*Params!K10)</f>
        <v>42.777917422338959</v>
      </c>
      <c r="P16" s="38">
        <f>(O16*N16)</f>
        <v>49.410241844060693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5.7301316</v>
      </c>
      <c r="C17" s="38">
        <f>(D17/B17)</f>
        <v>19.078095867815669</v>
      </c>
      <c r="D17" s="38">
        <v>109.32</v>
      </c>
      <c r="E17" t="s">
        <v>10</v>
      </c>
      <c r="N17" s="24">
        <f>(($R$13+N14+$R$21)/5)</f>
        <v>1.155040844</v>
      </c>
      <c r="O17" s="38">
        <f>($S$13*Params!K11)</f>
        <v>77.778031676979921</v>
      </c>
      <c r="P17" s="38">
        <f>(O17*N17)</f>
        <v>89.83680335283762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3.2331110000000003E-2</v>
      </c>
      <c r="C18" s="40">
        <v>0</v>
      </c>
      <c r="D18" s="26">
        <v>0</v>
      </c>
      <c r="E18" s="39">
        <f>B18*J3</f>
        <v>0.81042880215441471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1.70841997</v>
      </c>
      <c r="C19" s="38">
        <f t="shared" ref="C19:C32" si="1">(D19/B19)</f>
        <v>19.60876165595278</v>
      </c>
      <c r="D19" s="38">
        <v>33.5</v>
      </c>
      <c r="E19" t="s">
        <v>15</v>
      </c>
      <c r="O19" s="38"/>
      <c r="P19" s="38">
        <f>(SUM(P14:P17))</f>
        <v>206.57954823994294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0.6144817600000001</v>
      </c>
      <c r="O24" s="38">
        <f>($S$15*Params!K9)</f>
        <v>31.863413453983807</v>
      </c>
      <c r="P24" s="38">
        <f>(O24*N24)</f>
        <v>19.579486378811652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0.34296088000000002</v>
      </c>
      <c r="O25" s="38">
        <f>($S$15*Params!K10)</f>
        <v>43.812193499227732</v>
      </c>
      <c r="P25" s="38">
        <f>(O25*N25)</f>
        <v>15.025868437225423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0.34296088000000002</v>
      </c>
      <c r="O26" s="38">
        <f>($S$15*Params!K11)</f>
        <v>79.658533634959511</v>
      </c>
      <c r="P26" s="38">
        <f>(O26*N26)</f>
        <v>27.319760794955315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63.088219130992385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7.850061621</v>
      </c>
      <c r="C36" s="38"/>
      <c r="D36" s="38">
        <f>(SUM(D5:D35))</f>
        <v>197.30364922999999</v>
      </c>
      <c r="E36" s="38"/>
      <c r="F36" t="s">
        <v>9</v>
      </c>
      <c r="G36" s="38">
        <f>(D36/B36)</f>
        <v>25.134025534549366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7.850061621</v>
      </c>
      <c r="S38" s="38"/>
      <c r="T38" s="38">
        <f>(SUM(T5:T37))</f>
        <v>197.30128966999999</v>
      </c>
      <c r="V38" t="s">
        <v>9</v>
      </c>
      <c r="W38" s="38">
        <f>(T38/R38)</f>
        <v>25.133724956017129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8.4702125301901285E-2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0.78472450595026921</v>
      </c>
      <c r="K4" s="4">
        <f>(J4/D13-1)</f>
        <v>0.56944901190053843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0.1632613</v>
      </c>
      <c r="C6" s="40">
        <v>0</v>
      </c>
      <c r="D6" s="26">
        <f>(B6*C6)</f>
        <v>0</v>
      </c>
      <c r="E6" s="38">
        <f>(B6*J3)</f>
        <v>1.3828579089551296E-2</v>
      </c>
      <c r="G6" s="38"/>
      <c r="M6" t="s">
        <v>11</v>
      </c>
      <c r="N6" s="19">
        <f>($B$13/5)</f>
        <v>1.852903934</v>
      </c>
      <c r="O6" s="35">
        <f>($C$5*Params!K8)</f>
        <v>7.1418695478700056E-2</v>
      </c>
      <c r="P6" s="38">
        <f>(O6*N6)</f>
        <v>0.13233198181363134</v>
      </c>
      <c r="Q6" s="38">
        <f>N6*$J$3</f>
        <v>0.15694490119005383</v>
      </c>
    </row>
    <row r="7" spans="2:17">
      <c r="C7" s="38"/>
      <c r="D7" s="38"/>
      <c r="E7" s="38"/>
      <c r="G7" s="38"/>
      <c r="N7" s="19">
        <f>($B$13/5)</f>
        <v>1.852903934</v>
      </c>
      <c r="O7" s="35">
        <f>($C$5*Params!K9)</f>
        <v>8.7899932896861599E-2</v>
      </c>
      <c r="P7" s="38">
        <f>(O7*N7)</f>
        <v>0.16287013146293086</v>
      </c>
      <c r="Q7" s="38"/>
    </row>
    <row r="8" spans="2:17">
      <c r="C8" s="38"/>
      <c r="D8" s="38"/>
      <c r="E8" s="38"/>
      <c r="G8" s="38"/>
      <c r="N8" s="19">
        <f>($B$13/5)</f>
        <v>1.852903934</v>
      </c>
      <c r="O8" s="35">
        <f>($C$5*Params!K10)</f>
        <v>0.12086240773318471</v>
      </c>
      <c r="P8" s="38">
        <f>(O8*N8)</f>
        <v>0.22394643076152998</v>
      </c>
      <c r="Q8" s="38"/>
    </row>
    <row r="9" spans="2:17">
      <c r="C9" s="38"/>
      <c r="D9" s="38"/>
      <c r="E9" s="38"/>
      <c r="G9" s="38"/>
      <c r="N9" s="19">
        <f>($B$13/5)</f>
        <v>1.852903934</v>
      </c>
      <c r="O9" s="35">
        <f>($C$5*Params!K11)</f>
        <v>0.219749832242154</v>
      </c>
      <c r="P9" s="38">
        <f>(O9*N9)</f>
        <v>0.4071753286573272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0.92632387269541938</v>
      </c>
    </row>
    <row r="12" spans="2:17">
      <c r="C12" s="38"/>
      <c r="D12" s="38"/>
      <c r="E12" s="38"/>
      <c r="F12" t="s">
        <v>9</v>
      </c>
      <c r="G12" s="38">
        <f>(D13/B13)</f>
        <v>5.3969338703989171E-2</v>
      </c>
    </row>
    <row r="13" spans="2:17">
      <c r="B13">
        <f>(SUM(B5:B12))</f>
        <v>9.2645196700000003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6.0031998229186856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10.131799707405985</v>
      </c>
      <c r="K4" s="4">
        <f>(J4/D10-1)</f>
        <v>6.2033512306707062E-2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1.54878E-3</v>
      </c>
      <c r="C6" s="40">
        <v>0</v>
      </c>
      <c r="D6" s="40">
        <f>(B6*C6)</f>
        <v>0</v>
      </c>
      <c r="E6" s="38">
        <f>(B6*J3)</f>
        <v>9.2976358217400027E-3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5.6525521589991108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1.68773321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0.71211408746105509</v>
      </c>
      <c r="M3" t="s">
        <v>4</v>
      </c>
      <c r="N3" s="19">
        <f>(INDEX(N5:N13,MATCH(MAX(O6:O8),O5:O13,0))/0.9)</f>
        <v>12.033324204444444</v>
      </c>
      <c r="O3" s="39">
        <f>(MAX(O6:O8)*0.85)</f>
        <v>0.66743653481043641</v>
      </c>
      <c r="P3" s="38">
        <f>(O3*N3)</f>
        <v>8.0314802092649504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15.431483021634355</v>
      </c>
      <c r="K4" s="4">
        <f>(J4/D13-1)</f>
        <v>-6.5584528090310972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54.149958920000003</v>
      </c>
      <c r="S5" s="38">
        <f>(T5/R5)</f>
        <v>0.35272418263913985</v>
      </c>
      <c r="T5" s="38">
        <f>(SUM(D5:D7))</f>
        <v>19.100000000000001</v>
      </c>
    </row>
    <row r="6" spans="2:20">
      <c r="B6" s="20">
        <v>0.57494745000000003</v>
      </c>
      <c r="C6" s="40">
        <v>0</v>
      </c>
      <c r="D6" s="40">
        <f>(B6*C6)</f>
        <v>0</v>
      </c>
      <c r="E6" s="38">
        <f>(B6*J3)</f>
        <v>0.40942817869481063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10.899983568000001</v>
      </c>
      <c r="O7" s="38">
        <f>($C$5*Params!K9)</f>
        <v>0.57106869288593487</v>
      </c>
      <c r="P7" s="38">
        <f>(O7*N7)</f>
        <v>6.2246393686559296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10.829991784000001</v>
      </c>
      <c r="O8" s="38">
        <f>($C$5*Params!K10)</f>
        <v>0.78521945271816052</v>
      </c>
      <c r="P8" s="38">
        <f>(O8*N8)</f>
        <v>8.5039202215746545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10.829991784000001</v>
      </c>
      <c r="O9" s="38">
        <f>($C$5*Params!K11)</f>
        <v>1.4276717322148371</v>
      </c>
      <c r="P9" s="38">
        <f>(O9*N9)</f>
        <v>15.461673130135734</v>
      </c>
    </row>
    <row r="11" spans="2:20">
      <c r="P11" s="38">
        <f>(SUM(P6:P9))</f>
        <v>35.242930080366321</v>
      </c>
    </row>
    <row r="12" spans="2:20">
      <c r="F12" t="s">
        <v>9</v>
      </c>
      <c r="G12" s="38">
        <f>(D13/B13)</f>
        <v>-0.12811372371535612</v>
      </c>
    </row>
    <row r="13" spans="2:20">
      <c r="B13">
        <f>(SUM(B5:B12))</f>
        <v>21.669958920000006</v>
      </c>
      <c r="D13" s="38">
        <f>(SUM(D5:D12))</f>
        <v>-2.7762191299999976</v>
      </c>
    </row>
    <row r="17" spans="14:20">
      <c r="R17">
        <f>(SUM(R5:R16))</f>
        <v>43.389958920000005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0.1122047881408854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4.5874912730605129</v>
      </c>
      <c r="K4" s="4">
        <f>(J4/D11-1)</f>
        <v>1.7107801939004896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0.88002632906959966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2.5734777145984826</v>
      </c>
      <c r="K4" s="4">
        <f>(J4/D10-1)</f>
        <v>-0.14217409513383916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tabSelected="1"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2.773650210903734E-3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1.6625259364156981</v>
      </c>
      <c r="K4" s="4">
        <f>(J4/D10-1)</f>
        <v>-0.44582468786143392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0.1028853216143821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0.62593371963757782</v>
      </c>
      <c r="K4" s="4">
        <f>(J4/D9-1)</f>
        <v>-0.9783170314309142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588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1.4932124826076061E-3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5.7222584422795482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-263.2317415577204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-183.84174155772038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588</v>
      </c>
      <c r="E34">
        <f t="shared" ref="E34:E40" si="1">C34*D34</f>
        <v>3677.3519999999999</v>
      </c>
      <c r="F34" s="29">
        <f t="shared" ref="F34:F40" si="2">E34*$N$5</f>
        <v>3125.7491999999997</v>
      </c>
      <c r="G34" s="38">
        <v>3.5</v>
      </c>
      <c r="H34" s="30">
        <f>G50</f>
        <v>1.5615590400000001</v>
      </c>
      <c r="I34" s="39">
        <f t="shared" ref="I34:I41" si="3">((F34-H34*D34)*$J$3-G34)</f>
        <v>-0.20365507416303075</v>
      </c>
      <c r="J34">
        <v>1</v>
      </c>
      <c r="K34" s="44">
        <f t="shared" ref="K34:K40" si="4">I34*J34</f>
        <v>-0.20365507416303075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588</v>
      </c>
      <c r="E35">
        <f t="shared" si="1"/>
        <v>568.00800000000004</v>
      </c>
      <c r="F35" s="29">
        <f t="shared" si="2"/>
        <v>482.80680000000001</v>
      </c>
      <c r="G35" s="38">
        <v>3.5</v>
      </c>
      <c r="H35" s="30">
        <f>G51</f>
        <v>0.21337130135885166</v>
      </c>
      <c r="I35" s="39">
        <f t="shared" si="3"/>
        <v>-2.9664087696362946</v>
      </c>
      <c r="J35">
        <v>1</v>
      </c>
      <c r="K35" s="44">
        <f t="shared" si="4"/>
        <v>-2.9664087696362946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588</v>
      </c>
      <c r="E36">
        <f t="shared" si="1"/>
        <v>500.38799999999998</v>
      </c>
      <c r="F36" s="29">
        <f t="shared" si="2"/>
        <v>425.32979999999998</v>
      </c>
      <c r="G36" s="38">
        <v>3.5</v>
      </c>
      <c r="H36" s="30">
        <f>G52</f>
        <v>0.18479602162162162</v>
      </c>
      <c r="I36" s="39">
        <f t="shared" si="3"/>
        <v>-3.0271447924333224</v>
      </c>
      <c r="J36">
        <v>1</v>
      </c>
      <c r="K36" s="44">
        <f t="shared" si="4"/>
        <v>-3.0271447924333224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554</v>
      </c>
      <c r="E37">
        <f t="shared" si="1"/>
        <v>471.45400000000001</v>
      </c>
      <c r="F37" s="29">
        <f t="shared" si="2"/>
        <v>400.73590000000002</v>
      </c>
      <c r="G37" s="38">
        <v>0</v>
      </c>
      <c r="H37" s="30">
        <f>G52</f>
        <v>0.18479602162162162</v>
      </c>
      <c r="I37" s="39">
        <f t="shared" si="3"/>
        <v>0.44551323978221014</v>
      </c>
      <c r="J37">
        <v>3</v>
      </c>
      <c r="K37" s="44">
        <f t="shared" si="4"/>
        <v>1.3365397193466304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496</v>
      </c>
      <c r="E38">
        <f t="shared" si="1"/>
        <v>422.096</v>
      </c>
      <c r="F38" s="29">
        <f t="shared" si="2"/>
        <v>358.78159999999997</v>
      </c>
      <c r="G38" s="38">
        <v>0</v>
      </c>
      <c r="H38" s="30">
        <f>H37</f>
        <v>0.18479602162162162</v>
      </c>
      <c r="I38" s="39">
        <f t="shared" si="3"/>
        <v>0.39887105944400031</v>
      </c>
      <c r="J38">
        <v>1</v>
      </c>
      <c r="K38" s="44">
        <f t="shared" si="4"/>
        <v>0.39887105944400031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448</v>
      </c>
      <c r="E39">
        <f t="shared" si="1"/>
        <v>381.24799999999999</v>
      </c>
      <c r="F39" s="29">
        <f t="shared" si="2"/>
        <v>324.06079999999997</v>
      </c>
      <c r="G39" s="38">
        <v>0</v>
      </c>
      <c r="H39" s="30">
        <f>H38</f>
        <v>0.18479602162162162</v>
      </c>
      <c r="I39" s="39">
        <f t="shared" si="3"/>
        <v>0.3602706343365164</v>
      </c>
      <c r="J39">
        <v>1</v>
      </c>
      <c r="K39" s="44">
        <f t="shared" si="4"/>
        <v>0.3602706343365164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6.3522765519488711E-2</v>
      </c>
      <c r="J40" s="16">
        <v>1</v>
      </c>
      <c r="K40" s="46">
        <f t="shared" si="4"/>
        <v>6.3522765519488711E-2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314</v>
      </c>
      <c r="E41">
        <f>(C41*D41)</f>
        <v>267.214</v>
      </c>
      <c r="F41" s="29">
        <f>(E41*$N$5)</f>
        <v>227.1319</v>
      </c>
      <c r="G41" s="38">
        <v>0</v>
      </c>
      <c r="H41" s="29">
        <f>(H37)</f>
        <v>0.18479602162162162</v>
      </c>
      <c r="I41" s="39">
        <f t="shared" si="3"/>
        <v>0.25251111424479056</v>
      </c>
      <c r="J41">
        <v>1</v>
      </c>
      <c r="K41" s="44">
        <f>(I41*J41)</f>
        <v>0.25251111424479056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0.91590644227954776</v>
      </c>
      <c r="P46">
        <f>(O46/J3)</f>
        <v>613.37984576722442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0.31120265681669912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31.012772521565303</v>
      </c>
      <c r="K4" s="4">
        <f>(J4/D13-1)</f>
        <v>-8.7592258412296675E-2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0.49604268000000001</v>
      </c>
      <c r="C6" s="40">
        <v>0</v>
      </c>
      <c r="D6" s="40">
        <f>(B6*C6)</f>
        <v>0</v>
      </c>
      <c r="E6" s="38">
        <f>(B6*J3)</f>
        <v>0.1543697999104757</v>
      </c>
      <c r="M6" t="s">
        <v>11</v>
      </c>
      <c r="N6" s="1">
        <f>($B$13/5)</f>
        <v>19.930917581999999</v>
      </c>
      <c r="O6" s="38">
        <f>($S$7*Params!K8)</f>
        <v>0.45120576879540708</v>
      </c>
      <c r="P6" s="38">
        <f>(O6*N6)</f>
        <v>8.9929449903842062</v>
      </c>
      <c r="R6" s="2">
        <f>(B6)</f>
        <v>0.49604268000000001</v>
      </c>
      <c r="S6" s="40">
        <v>0</v>
      </c>
      <c r="T6" s="40">
        <f>(D6)</f>
        <v>0</v>
      </c>
      <c r="U6" s="38">
        <f>(R6*J3)</f>
        <v>0.1543697999104757</v>
      </c>
    </row>
    <row r="7" spans="2:21">
      <c r="B7" s="1">
        <v>96.519156030000005</v>
      </c>
      <c r="C7" s="38">
        <f>(D7/B7)</f>
        <v>0.34708136061185157</v>
      </c>
      <c r="D7" s="38">
        <v>33.5</v>
      </c>
      <c r="E7" t="s">
        <v>15</v>
      </c>
      <c r="N7" s="1">
        <f>($B$13/5)</f>
        <v>19.930917581999999</v>
      </c>
      <c r="O7" s="38">
        <f>($S$7*Params!K9)</f>
        <v>0.55533017697896259</v>
      </c>
      <c r="P7" s="38">
        <f>(O7*N7)</f>
        <v>11.068239988165177</v>
      </c>
      <c r="R7" s="29">
        <f>B7</f>
        <v>96.519156030000005</v>
      </c>
      <c r="S7" s="38">
        <f>(T7/R7)</f>
        <v>0.34708136061185157</v>
      </c>
      <c r="T7" s="38">
        <f>D7</f>
        <v>33.5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19.930917581999999</v>
      </c>
      <c r="O8" s="38">
        <f>($C$7*Params!K10)</f>
        <v>0.76357899334607349</v>
      </c>
      <c r="P8" s="38">
        <f>(O8*N8)</f>
        <v>15.218829983727117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19.930917581999999</v>
      </c>
      <c r="O9" s="38">
        <f>($C$7*Params!K11)</f>
        <v>1.3883254424474063</v>
      </c>
      <c r="P9" s="38">
        <f>(O9*N9)</f>
        <v>27.670599970412937</v>
      </c>
    </row>
    <row r="10" spans="2:21">
      <c r="N10" s="1"/>
      <c r="P10" s="38"/>
    </row>
    <row r="11" spans="2:21">
      <c r="P11" s="38">
        <f>(SUM(P6:P9))</f>
        <v>62.95061493268944</v>
      </c>
    </row>
    <row r="12" spans="2:21">
      <c r="F12" t="s">
        <v>9</v>
      </c>
      <c r="G12" s="35">
        <f>(D13/B13)</f>
        <v>0.34107849224861647</v>
      </c>
    </row>
    <row r="13" spans="2:21">
      <c r="B13" s="1">
        <f>(SUM(B5:B12))</f>
        <v>99.654587910000004</v>
      </c>
      <c r="D13" s="38">
        <f>(SUM(D5:D12))</f>
        <v>33.990036590000003</v>
      </c>
      <c r="R13" s="1">
        <f>(SUM(R5:R12))</f>
        <v>99.654587910000004</v>
      </c>
      <c r="T13" s="38">
        <f>(SUM(T5:T12))</f>
        <v>33.990036590000003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0.11066365961572321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6.9835819920200075</v>
      </c>
      <c r="K4" s="4">
        <f>(J4/D14-1)</f>
        <v>-0.28926535193037395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4.0233072644660063E-2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4.0233072644660063E-2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2023-07-28T21:24:18Z</dcterms:modified>
</cp:coreProperties>
</file>