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B13" i="32"/>
  <c r="D11"/>
  <c r="D13" s="1"/>
  <c r="G12" s="1"/>
  <c r="C11"/>
  <c r="C10"/>
  <c r="N9"/>
  <c r="C9"/>
  <c r="T8"/>
  <c r="S8" s="1"/>
  <c r="R8"/>
  <c r="O8"/>
  <c r="C8"/>
  <c r="T7"/>
  <c r="S7"/>
  <c r="R7"/>
  <c r="P7"/>
  <c r="N7"/>
  <c r="C7"/>
  <c r="T6"/>
  <c r="R6"/>
  <c r="R32" s="1"/>
  <c r="N6"/>
  <c r="C6"/>
  <c r="S6" s="1"/>
  <c r="R5"/>
  <c r="C5"/>
  <c r="J4"/>
  <c r="K4" s="1"/>
  <c r="D14" i="31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B10" i="30"/>
  <c r="N9"/>
  <c r="N8"/>
  <c r="O7"/>
  <c r="P7" s="1"/>
  <c r="N7"/>
  <c r="N6"/>
  <c r="E6"/>
  <c r="D6"/>
  <c r="D10" s="1"/>
  <c r="C5"/>
  <c r="O9" s="1"/>
  <c r="P9" s="1"/>
  <c r="J4"/>
  <c r="D13" i="29"/>
  <c r="B13"/>
  <c r="G12"/>
  <c r="O9"/>
  <c r="P9" s="1"/>
  <c r="N9"/>
  <c r="N8"/>
  <c r="O7"/>
  <c r="P7" s="1"/>
  <c r="N7"/>
  <c r="Q6"/>
  <c r="Q9" s="1"/>
  <c r="N6"/>
  <c r="E6"/>
  <c r="D6"/>
  <c r="C5"/>
  <c r="O8" s="1"/>
  <c r="P8" s="1"/>
  <c r="J4"/>
  <c r="K4" s="1"/>
  <c r="C40" i="28"/>
  <c r="D39"/>
  <c r="C39" s="1"/>
  <c r="S25" s="1"/>
  <c r="D38"/>
  <c r="C37"/>
  <c r="C36"/>
  <c r="C35"/>
  <c r="B34"/>
  <c r="C34" s="1"/>
  <c r="D33"/>
  <c r="C33"/>
  <c r="C32"/>
  <c r="C31"/>
  <c r="C30"/>
  <c r="D29"/>
  <c r="C29" s="1"/>
  <c r="B28"/>
  <c r="C27"/>
  <c r="T26"/>
  <c r="S26"/>
  <c r="R26"/>
  <c r="C26"/>
  <c r="B26"/>
  <c r="T25"/>
  <c r="R25"/>
  <c r="O25"/>
  <c r="C25"/>
  <c r="R24"/>
  <c r="N24"/>
  <c r="C24"/>
  <c r="T23"/>
  <c r="R23"/>
  <c r="N23"/>
  <c r="C23"/>
  <c r="O6" s="1"/>
  <c r="T22"/>
  <c r="S22"/>
  <c r="R22"/>
  <c r="C22"/>
  <c r="O23" s="1"/>
  <c r="P23" s="1"/>
  <c r="T21"/>
  <c r="V21" s="1"/>
  <c r="R21"/>
  <c r="C21"/>
  <c r="C20"/>
  <c r="T19"/>
  <c r="V19" s="1"/>
  <c r="R19"/>
  <c r="C19"/>
  <c r="T18"/>
  <c r="R18"/>
  <c r="E18"/>
  <c r="T17"/>
  <c r="R17"/>
  <c r="C17"/>
  <c r="T16"/>
  <c r="S16"/>
  <c r="R16"/>
  <c r="O16"/>
  <c r="C16"/>
  <c r="T15"/>
  <c r="R15"/>
  <c r="O15"/>
  <c r="P15" s="1"/>
  <c r="N15"/>
  <c r="E15"/>
  <c r="B15"/>
  <c r="T14"/>
  <c r="S14"/>
  <c r="R14"/>
  <c r="O14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O9"/>
  <c r="C9"/>
  <c r="B9"/>
  <c r="T8"/>
  <c r="R8"/>
  <c r="B8"/>
  <c r="C8" s="1"/>
  <c r="T7"/>
  <c r="R7"/>
  <c r="P7"/>
  <c r="C7"/>
  <c r="T6"/>
  <c r="P6"/>
  <c r="N6"/>
  <c r="B6"/>
  <c r="S5"/>
  <c r="D5"/>
  <c r="D42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P17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T5"/>
  <c r="S5" s="1"/>
  <c r="R5"/>
  <c r="R22" s="1"/>
  <c r="C5"/>
  <c r="O9" s="1"/>
  <c r="P9" s="1"/>
  <c r="K4"/>
  <c r="B10" i="25"/>
  <c r="N7"/>
  <c r="E7"/>
  <c r="D7"/>
  <c r="E6"/>
  <c r="D6"/>
  <c r="C5"/>
  <c r="O7" s="1"/>
  <c r="P7" s="1"/>
  <c r="J4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20" i="22"/>
  <c r="J4" s="1"/>
  <c r="D18"/>
  <c r="D17"/>
  <c r="D16"/>
  <c r="D15"/>
  <c r="D14"/>
  <c r="D13"/>
  <c r="D12"/>
  <c r="D11"/>
  <c r="D10"/>
  <c r="D9"/>
  <c r="D8"/>
  <c r="C7"/>
  <c r="B7"/>
  <c r="E6"/>
  <c r="D6"/>
  <c r="D5"/>
  <c r="D20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0"/>
  <c r="R9"/>
  <c r="D9"/>
  <c r="T9" s="1"/>
  <c r="S9" s="1"/>
  <c r="C9"/>
  <c r="T8"/>
  <c r="S8"/>
  <c r="R8"/>
  <c r="N8"/>
  <c r="C8"/>
  <c r="R7"/>
  <c r="O7"/>
  <c r="D7"/>
  <c r="T6"/>
  <c r="R6"/>
  <c r="O6"/>
  <c r="N6"/>
  <c r="N7" s="1"/>
  <c r="N3" s="1"/>
  <c r="E6"/>
  <c r="D6"/>
  <c r="T5"/>
  <c r="R5"/>
  <c r="R22" s="1"/>
  <c r="C5"/>
  <c r="O9" s="1"/>
  <c r="J4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N24" i="14"/>
  <c r="N22"/>
  <c r="N17"/>
  <c r="B17"/>
  <c r="N16"/>
  <c r="C15"/>
  <c r="D14"/>
  <c r="C14" s="1"/>
  <c r="C13"/>
  <c r="C12"/>
  <c r="C11"/>
  <c r="R10"/>
  <c r="E10"/>
  <c r="S9"/>
  <c r="R9"/>
  <c r="N15" s="1"/>
  <c r="D9"/>
  <c r="S8"/>
  <c r="O9" s="1"/>
  <c r="R8"/>
  <c r="O8"/>
  <c r="E8"/>
  <c r="S7"/>
  <c r="R7"/>
  <c r="O7"/>
  <c r="N7"/>
  <c r="P7" s="1"/>
  <c r="E7"/>
  <c r="S6"/>
  <c r="R6"/>
  <c r="T6" s="1"/>
  <c r="O6"/>
  <c r="D6"/>
  <c r="R5"/>
  <c r="R37" s="1"/>
  <c r="D5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C5"/>
  <c r="O9" s="1"/>
  <c r="P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T5"/>
  <c r="R5"/>
  <c r="R17" s="1"/>
  <c r="C5"/>
  <c r="O9" s="1"/>
  <c r="P9" s="1"/>
  <c r="J4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D23"/>
  <c r="C23" s="1"/>
  <c r="B23"/>
  <c r="D22"/>
  <c r="T21"/>
  <c r="N21"/>
  <c r="D21"/>
  <c r="T20"/>
  <c r="R20"/>
  <c r="N20"/>
  <c r="C20"/>
  <c r="C19"/>
  <c r="D19" s="1"/>
  <c r="O18"/>
  <c r="N18"/>
  <c r="P18" s="1"/>
  <c r="C18"/>
  <c r="R17"/>
  <c r="S17" s="1"/>
  <c r="D17"/>
  <c r="T16"/>
  <c r="R16"/>
  <c r="D16"/>
  <c r="R15"/>
  <c r="T15" s="1"/>
  <c r="D15"/>
  <c r="R14"/>
  <c r="T14" s="1"/>
  <c r="D14"/>
  <c r="T13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D18" l="1"/>
  <c r="T10" s="1"/>
  <c r="S10" s="1"/>
  <c r="N6"/>
  <c r="N29"/>
  <c r="N28"/>
  <c r="N27"/>
  <c r="N26"/>
  <c r="N37"/>
  <c r="N36"/>
  <c r="N35"/>
  <c r="N34"/>
  <c r="O9" i="2"/>
  <c r="O14" s="1"/>
  <c r="N4"/>
  <c r="G9" i="30"/>
  <c r="K4"/>
  <c r="S13" i="1"/>
  <c r="T17" i="24"/>
  <c r="T5" i="1"/>
  <c r="O3"/>
  <c r="O36"/>
  <c r="P36" s="1"/>
  <c r="O37"/>
  <c r="P37" s="1"/>
  <c r="O35"/>
  <c r="P35" s="1"/>
  <c r="O34"/>
  <c r="P34" s="1"/>
  <c r="P39" s="1"/>
  <c r="O29"/>
  <c r="P29" s="1"/>
  <c r="O28"/>
  <c r="P28" s="1"/>
  <c r="O27"/>
  <c r="P27" s="1"/>
  <c r="O26"/>
  <c r="P26" s="1"/>
  <c r="P31" s="1"/>
  <c r="L39" i="5"/>
  <c r="M38"/>
  <c r="H36"/>
  <c r="I36" s="1"/>
  <c r="K36" s="1"/>
  <c r="H37"/>
  <c r="O6" i="8"/>
  <c r="P6" s="1"/>
  <c r="O7"/>
  <c r="P7" s="1"/>
  <c r="G13" i="9"/>
  <c r="K4"/>
  <c r="E7" i="11"/>
  <c r="K4"/>
  <c r="O22" i="2"/>
  <c r="O46"/>
  <c r="K4" i="4"/>
  <c r="J14" i="5"/>
  <c r="P9" i="21"/>
  <c r="O17" i="14"/>
  <c r="P17" s="1"/>
  <c r="O16"/>
  <c r="P16" s="1"/>
  <c r="N9" i="18"/>
  <c r="N8"/>
  <c r="N6"/>
  <c r="C7" i="20"/>
  <c r="P6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R6" i="28"/>
  <c r="C6"/>
  <c r="P14"/>
  <c r="N26"/>
  <c r="N25"/>
  <c r="C28"/>
  <c r="R20"/>
  <c r="C38"/>
  <c r="O8" s="1"/>
  <c r="T24"/>
  <c r="S24" s="1"/>
  <c r="B39" i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M37" i="5"/>
  <c r="T6" i="8"/>
  <c r="T13" s="1"/>
  <c r="O7" i="10"/>
  <c r="U7"/>
  <c r="N8"/>
  <c r="O7" i="12"/>
  <c r="P7" s="1"/>
  <c r="V7"/>
  <c r="N8"/>
  <c r="N9"/>
  <c r="P9" s="1"/>
  <c r="O7" i="13"/>
  <c r="O8"/>
  <c r="R15"/>
  <c r="B14" i="16"/>
  <c r="P6" i="18"/>
  <c r="N9" i="20"/>
  <c r="P9" s="1"/>
  <c r="D11"/>
  <c r="D18" i="24"/>
  <c r="O8" i="25"/>
  <c r="O9"/>
  <c r="P25" i="28"/>
  <c r="Q8" i="29"/>
  <c r="T18" i="31"/>
  <c r="O6" i="32"/>
  <c r="N8"/>
  <c r="P8"/>
  <c r="G17" i="14"/>
  <c r="T5"/>
  <c r="N8"/>
  <c r="P8" s="1"/>
  <c r="N6"/>
  <c r="N9" i="15"/>
  <c r="N7"/>
  <c r="P7" s="1"/>
  <c r="J4"/>
  <c r="K4" s="1"/>
  <c r="O9" i="16"/>
  <c r="O8"/>
  <c r="N9" i="17"/>
  <c r="N7"/>
  <c r="S5" i="20"/>
  <c r="R21" i="21"/>
  <c r="N8"/>
  <c r="N6"/>
  <c r="N3" s="1"/>
  <c r="O3"/>
  <c r="P3" s="1"/>
  <c r="C35" i="23"/>
  <c r="N9" s="1"/>
  <c r="R25"/>
  <c r="R37" s="1"/>
  <c r="O9"/>
  <c r="P9" s="1"/>
  <c r="N9" i="25"/>
  <c r="N8"/>
  <c r="N6"/>
  <c r="T5" i="28"/>
  <c r="O9" i="32"/>
  <c r="P9" s="1"/>
  <c r="O7"/>
  <c r="R19" i="1"/>
  <c r="N19" s="1"/>
  <c r="T19"/>
  <c r="S19" s="1"/>
  <c r="R21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S5" i="9"/>
  <c r="T6"/>
  <c r="T17" s="1"/>
  <c r="O7"/>
  <c r="P7" s="1"/>
  <c r="P12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P19" s="1"/>
  <c r="N6" i="13"/>
  <c r="P6" s="1"/>
  <c r="N7"/>
  <c r="N8"/>
  <c r="P6" i="14"/>
  <c r="T7"/>
  <c r="T8"/>
  <c r="N9"/>
  <c r="P9" s="1"/>
  <c r="T10"/>
  <c r="O14"/>
  <c r="O15"/>
  <c r="P15" s="1"/>
  <c r="D17"/>
  <c r="K4" s="1"/>
  <c r="P9" i="15"/>
  <c r="T5" i="16"/>
  <c r="T13" s="1"/>
  <c r="R8"/>
  <c r="S8" s="1"/>
  <c r="K4" i="17"/>
  <c r="P7"/>
  <c r="P11" s="1"/>
  <c r="P9"/>
  <c r="N7" i="18"/>
  <c r="P7" s="1"/>
  <c r="O8"/>
  <c r="P8" s="1"/>
  <c r="O9"/>
  <c r="P9" s="1"/>
  <c r="K4" i="19"/>
  <c r="S6" i="20"/>
  <c r="P7"/>
  <c r="T7"/>
  <c r="S7" s="1"/>
  <c r="S6" i="21"/>
  <c r="N7"/>
  <c r="P8"/>
  <c r="T21"/>
  <c r="N6" i="23"/>
  <c r="O6" s="1"/>
  <c r="P6" s="1"/>
  <c r="T21"/>
  <c r="S21" s="1"/>
  <c r="R17" i="24"/>
  <c r="S7"/>
  <c r="N8"/>
  <c r="B18"/>
  <c r="J4" s="1"/>
  <c r="K4" s="1"/>
  <c r="O15"/>
  <c r="P15" s="1"/>
  <c r="D10" i="25"/>
  <c r="G9" s="1"/>
  <c r="O6"/>
  <c r="P6" s="1"/>
  <c r="T22" i="26"/>
  <c r="P8" i="28"/>
  <c r="R9"/>
  <c r="S9" s="1"/>
  <c r="S15"/>
  <c r="N16"/>
  <c r="P16" s="1"/>
  <c r="T20"/>
  <c r="V20" s="1"/>
  <c r="S23"/>
  <c r="B42"/>
  <c r="J4" s="1"/>
  <c r="K4" s="1"/>
  <c r="O6" i="29"/>
  <c r="P6" s="1"/>
  <c r="P11" s="1"/>
  <c r="Q7"/>
  <c r="R18" i="31"/>
  <c r="S5" i="32"/>
  <c r="T5" s="1"/>
  <c r="T32" s="1"/>
  <c r="W32" s="1"/>
  <c r="O6" i="34"/>
  <c r="P6" s="1"/>
  <c r="P11" s="1"/>
  <c r="O8"/>
  <c r="P8" s="1"/>
  <c r="T9" i="14"/>
  <c r="N14"/>
  <c r="N23"/>
  <c r="N25"/>
  <c r="O6" i="15"/>
  <c r="P6" s="1"/>
  <c r="O6" i="19"/>
  <c r="P6" s="1"/>
  <c r="O8"/>
  <c r="P8" s="1"/>
  <c r="O8" i="20"/>
  <c r="P8" s="1"/>
  <c r="O7" i="21"/>
  <c r="P7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O6" i="30"/>
  <c r="P6" s="1"/>
  <c r="P11" s="1"/>
  <c r="O8"/>
  <c r="P8" s="1"/>
  <c r="O7" i="31"/>
  <c r="O6" i="33"/>
  <c r="P6" s="1"/>
  <c r="O8"/>
  <c r="P8" s="1"/>
  <c r="P7" i="31" l="1"/>
  <c r="P11" s="1"/>
  <c r="N3"/>
  <c r="R22" i="2"/>
  <c r="M57"/>
  <c r="O57" s="1"/>
  <c r="D31"/>
  <c r="T22"/>
  <c r="T20"/>
  <c r="R20"/>
  <c r="O21" i="1"/>
  <c r="P21" s="1"/>
  <c r="O19"/>
  <c r="P19" s="1"/>
  <c r="P23" s="1"/>
  <c r="O20"/>
  <c r="P20" s="1"/>
  <c r="T37" i="14"/>
  <c r="S5"/>
  <c r="P6" i="32"/>
  <c r="P12" s="1"/>
  <c r="N3"/>
  <c r="O3"/>
  <c r="P3" s="1"/>
  <c r="N7" i="16"/>
  <c r="P7" s="1"/>
  <c r="N9"/>
  <c r="N8"/>
  <c r="N6"/>
  <c r="P6" s="1"/>
  <c r="J4"/>
  <c r="K4" s="1"/>
  <c r="D39" i="1"/>
  <c r="D42" s="1"/>
  <c r="T18"/>
  <c r="S18" s="1"/>
  <c r="R18"/>
  <c r="N10"/>
  <c r="P10" s="1"/>
  <c r="R22"/>
  <c r="L41" i="5"/>
  <c r="M41" s="1"/>
  <c r="M39"/>
  <c r="M46" s="1"/>
  <c r="O4" i="2"/>
  <c r="M4"/>
  <c r="P6" i="1"/>
  <c r="O6"/>
  <c r="P14" i="14"/>
  <c r="P19" s="1"/>
  <c r="O78" i="2"/>
  <c r="T42" i="28"/>
  <c r="T22" i="20"/>
  <c r="P9" i="16"/>
  <c r="P8" i="25"/>
  <c r="G13" i="16"/>
  <c r="P7" i="13"/>
  <c r="P12" s="1"/>
  <c r="O74" i="2"/>
  <c r="P19" i="28"/>
  <c r="R13" i="16"/>
  <c r="K14" i="5"/>
  <c r="P11" i="8"/>
  <c r="G42" i="28"/>
  <c r="B37" i="2"/>
  <c r="D37"/>
  <c r="O24" i="28"/>
  <c r="O26"/>
  <c r="P26" s="1"/>
  <c r="O8" i="24"/>
  <c r="P8" s="1"/>
  <c r="O6"/>
  <c r="P6" s="1"/>
  <c r="O7"/>
  <c r="P7" s="1"/>
  <c r="G10" i="20"/>
  <c r="K4"/>
  <c r="N9" i="28"/>
  <c r="P9" s="1"/>
  <c r="P11" s="1"/>
  <c r="N7"/>
  <c r="N8"/>
  <c r="H41" i="5"/>
  <c r="I41" s="1"/>
  <c r="K41" s="1"/>
  <c r="H38"/>
  <c r="P19" i="26"/>
  <c r="P11" i="15"/>
  <c r="P11" i="33"/>
  <c r="P11" i="26"/>
  <c r="P11" i="19"/>
  <c r="K4" i="25"/>
  <c r="T37" i="23"/>
  <c r="O3" i="20"/>
  <c r="P3" s="1"/>
  <c r="P11" i="14"/>
  <c r="P11" i="12"/>
  <c r="R42" i="28"/>
  <c r="P6" i="21"/>
  <c r="P11" s="1"/>
  <c r="P8" i="16"/>
  <c r="O3" i="31"/>
  <c r="P3" s="1"/>
  <c r="P9" i="25"/>
  <c r="P11" s="1"/>
  <c r="G17" i="24"/>
  <c r="P11" i="18"/>
  <c r="P8" i="13"/>
  <c r="P7" i="10"/>
  <c r="P11" s="1"/>
  <c r="P20" i="24"/>
  <c r="P11" i="20"/>
  <c r="G37" i="23"/>
  <c r="I37" i="5"/>
  <c r="K37" s="1"/>
  <c r="T36" i="2"/>
  <c r="B42" i="1"/>
  <c r="J12" l="1"/>
  <c r="J13" s="1"/>
  <c r="J4"/>
  <c r="K4" s="1"/>
  <c r="H39" i="5"/>
  <c r="I39" s="1"/>
  <c r="K39" s="1"/>
  <c r="I38"/>
  <c r="K38" s="1"/>
  <c r="J13" s="1"/>
  <c r="N11" i="1"/>
  <c r="R32"/>
  <c r="O24" i="14"/>
  <c r="P24" s="1"/>
  <c r="O22"/>
  <c r="P22" s="1"/>
  <c r="O25"/>
  <c r="P25" s="1"/>
  <c r="O23"/>
  <c r="P23" s="1"/>
  <c r="P11" i="24"/>
  <c r="G36" i="2"/>
  <c r="W42" i="28"/>
  <c r="N3" i="1"/>
  <c r="P3" s="1"/>
  <c r="T22"/>
  <c r="T32" s="1"/>
  <c r="S20" i="2"/>
  <c r="P24" i="28"/>
  <c r="P28" s="1"/>
  <c r="O3"/>
  <c r="J4" i="2"/>
  <c r="K4" s="1"/>
  <c r="J7"/>
  <c r="J8" s="1"/>
  <c r="O12" i="1"/>
  <c r="P12" s="1"/>
  <c r="O11"/>
  <c r="P11" s="1"/>
  <c r="P15" s="1"/>
  <c r="O13"/>
  <c r="P13" s="1"/>
  <c r="G7"/>
  <c r="I42"/>
  <c r="M58" i="2"/>
  <c r="R36"/>
  <c r="N3" i="28"/>
  <c r="P12" i="16"/>
  <c r="O46" i="5" l="1"/>
  <c r="P46" s="1"/>
  <c r="J15"/>
  <c r="J16" s="1"/>
  <c r="N59" i="2"/>
  <c r="O59" s="1"/>
  <c r="N60"/>
  <c r="O60" s="1"/>
  <c r="N58"/>
  <c r="O58" s="1"/>
  <c r="O62" s="1"/>
  <c r="P3" i="28"/>
  <c r="P27" i="14"/>
</calcChain>
</file>

<file path=xl/sharedStrings.xml><?xml version="1.0" encoding="utf-8"?>
<sst xmlns="http://schemas.openxmlformats.org/spreadsheetml/2006/main" count="715" uniqueCount="92">
  <si>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</si>
  <si>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</si>
  <si>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</si>
  <si>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</si>
  <si>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</si>
  <si>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</si>
  <si>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</si>
  <si>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</si>
  <si>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</si>
  <si>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</si>
  <si>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</si>
  <si>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</si>
  <si>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</si>
  <si>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</si>
  <si>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</si>
  <si>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</si>
  <si>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</si>
  <si>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</si>
  <si>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</si>
  <si>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</si>
  <si>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</si>
  <si>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</si>
  <si>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</si>
  <si>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</si>
  <si>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</si>
  <si>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</si>
  <si>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</si>
  <si>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</si>
  <si>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</si>
  <si>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</si>
  <si>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</si>
  <si>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</si>
  <si>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</si>
  <si>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</si>
  <si>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</si>
  <si>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</si>
  <si>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</si>
  <si>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</si>
  <si>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</si>
  <si>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</si>
  <si>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</si>
  <si>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</si>
  <si>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</si>
  <si>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</si>
  <si>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</si>
  <si>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</si>
  <si>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</si>
  <si>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</si>
  <si>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</si>
  <si>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</si>
  <si>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</si>
  <si>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</si>
  <si>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</si>
  <si>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</si>
  <si>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</si>
  <si>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</si>
  <si>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</si>
  <si>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</si>
  <si>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</si>
  <si>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</si>
  <si>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</si>
  <si>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</si>
  <si>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</si>
  <si>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</si>
  <si>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</si>
  <si>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</si>
  <si>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</si>
  <si>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</si>
  <si>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</si>
  <si>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</si>
  <si>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</si>
  <si>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</si>
  <si>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</si>
  <si>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</si>
  <si>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</si>
  <si>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</si>
  <si>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</si>
  <si>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</si>
  <si>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</si>
  <si>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</si>
  <si>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</si>
  <si>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</si>
  <si>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</si>
  <si>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</si>
  <si>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</si>
  <si>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</si>
  <si>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</si>
  <si>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</si>
  <si>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</si>
  <si>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</si>
  <si>
    <t>DCA2 2/5</t>
  </si>
  <si>
    <t>DCA1&amp;2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</si>
</sst>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220480"/>
        <c:axId val="75222400"/>
      </c:lineChart>
      <c:dateAx>
        <c:axId val="75220480"/>
        <c:scaling>
          <c:orientation val="minMax"/>
        </c:scaling>
        <c:axPos val="b"/>
        <c:numFmt formatCode="dd/mm/yy;@" sourceLinked="1"/>
        <c:majorTickMark val="none"/>
        <c:tickLblPos val="nextTo"/>
        <c:crossAx val="75222400"/>
        <c:crosses val="autoZero"/>
        <c:lblOffset val="100"/>
      </c:dateAx>
      <c:valAx>
        <c:axId val="752224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220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abSelected="1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2059.347971075274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1098.2401203889463</v>
      </c>
      <c r="K4" s="4">
        <f>(J4/D42-1)</f>
        <v>-0.24480076752525715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2726.8936229277056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6.0425799999999997E-3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6.0425799999999997E-3</v>
      </c>
      <c r="C12" s="40">
        <v>0</v>
      </c>
      <c r="D12" s="26">
        <f t="shared" si="0"/>
        <v>0</v>
      </c>
      <c r="E12" s="38">
        <f>(B12*J3)</f>
        <v>12.443774863060028</v>
      </c>
      <c r="I12" t="s">
        <v>13</v>
      </c>
      <c r="J12">
        <f>(J11-B42)</f>
        <v>6.6704929999999996E-2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137.36866225621816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0.53329507000000009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2" spans="2:16">
      <c r="B42">
        <f>(SUM(B5:B41))</f>
        <v>0.53329506999999998</v>
      </c>
      <c r="D42" s="23">
        <f>(SUM(D5:D41))</f>
        <v>1454.2389255217843</v>
      </c>
      <c r="H42" t="s">
        <v>9</v>
      </c>
      <c r="I42" s="39">
        <f>D42/B42</f>
        <v>2726.8936229277056</v>
      </c>
    </row>
  </sheetData>
  <conditionalFormatting sqref="C5:C7 C11 C18:C24">
    <cfRule type="cellIs" dxfId="285" priority="37" operator="lessThan">
      <formula>$J$3</formula>
    </cfRule>
    <cfRule type="cellIs" dxfId="284" priority="38" operator="greaterThan">
      <formula>$J$3</formula>
    </cfRule>
  </conditionalFormatting>
  <conditionalFormatting sqref="C25">
    <cfRule type="cellIs" dxfId="283" priority="35" operator="lessThan">
      <formula>$J$3</formula>
    </cfRule>
    <cfRule type="cellIs" dxfId="282" priority="36" operator="greaterThan">
      <formula>$J$3</formula>
    </cfRule>
  </conditionalFormatting>
  <conditionalFormatting sqref="C27">
    <cfRule type="cellIs" dxfId="281" priority="33" operator="lessThan">
      <formula>$J$3</formula>
    </cfRule>
    <cfRule type="cellIs" dxfId="280" priority="34" operator="greaterThan">
      <formula>$J$3</formula>
    </cfRule>
  </conditionalFormatting>
  <conditionalFormatting sqref="C29">
    <cfRule type="cellIs" dxfId="279" priority="31" operator="lessThan">
      <formula>$J$3</formula>
    </cfRule>
    <cfRule type="cellIs" dxfId="278" priority="32" operator="greaterThan">
      <formula>$J$3</formula>
    </cfRule>
  </conditionalFormatting>
  <conditionalFormatting sqref="C31">
    <cfRule type="cellIs" dxfId="277" priority="29" operator="lessThan">
      <formula>$J$3</formula>
    </cfRule>
    <cfRule type="cellIs" dxfId="276" priority="30" operator="greaterThan">
      <formula>$J$3</formula>
    </cfRule>
  </conditionalFormatting>
  <conditionalFormatting sqref="C33">
    <cfRule type="cellIs" dxfId="275" priority="27" operator="lessThan">
      <formula>$J$3</formula>
    </cfRule>
    <cfRule type="cellIs" dxfId="274" priority="28" operator="greaterThan">
      <formula>$J$3</formula>
    </cfRule>
  </conditionalFormatting>
  <conditionalFormatting sqref="C35:C37">
    <cfRule type="cellIs" dxfId="273" priority="25" operator="lessThan">
      <formula>$J$3</formula>
    </cfRule>
    <cfRule type="cellIs" dxfId="272" priority="26" operator="greaterThan">
      <formula>$J$3</formula>
    </cfRule>
  </conditionalFormatting>
  <conditionalFormatting sqref="C40">
    <cfRule type="cellIs" dxfId="271" priority="23" operator="lessThan">
      <formula>$J$3</formula>
    </cfRule>
    <cfRule type="cellIs" dxfId="270" priority="24" operator="greaterThan">
      <formula>$J$3</formula>
    </cfRule>
  </conditionalFormatting>
  <conditionalFormatting sqref="I42">
    <cfRule type="cellIs" dxfId="269" priority="21" operator="lessThan">
      <formula>$J$3</formula>
    </cfRule>
    <cfRule type="cellIs" dxfId="268" priority="22" operator="greaterThan">
      <formula>$J$3</formula>
    </cfRule>
  </conditionalFormatting>
  <conditionalFormatting sqref="O11:O13">
    <cfRule type="cellIs" dxfId="267" priority="19" operator="lessThan">
      <formula>$J$3</formula>
    </cfRule>
    <cfRule type="cellIs" dxfId="266" priority="20" operator="greaterThan">
      <formula>$J$3</formula>
    </cfRule>
  </conditionalFormatting>
  <conditionalFormatting sqref="O19:O21">
    <cfRule type="cellIs" dxfId="265" priority="17" operator="lessThan">
      <formula>$J$3</formula>
    </cfRule>
    <cfRule type="cellIs" dxfId="264" priority="18" operator="greaterThan">
      <formula>$J$3</formula>
    </cfRule>
  </conditionalFormatting>
  <conditionalFormatting sqref="O26:O29">
    <cfRule type="cellIs" dxfId="263" priority="15" operator="lessThan">
      <formula>$J$3</formula>
    </cfRule>
    <cfRule type="cellIs" dxfId="262" priority="16" operator="greaterThan">
      <formula>$J$3</formula>
    </cfRule>
  </conditionalFormatting>
  <conditionalFormatting sqref="O34:O37">
    <cfRule type="cellIs" dxfId="261" priority="13" operator="lessThan">
      <formula>$J$3</formula>
    </cfRule>
    <cfRule type="cellIs" dxfId="260" priority="14" operator="greaterThan">
      <formula>$J$3</formula>
    </cfRule>
  </conditionalFormatting>
  <conditionalFormatting sqref="N6">
    <cfRule type="cellIs" dxfId="259" priority="11" operator="lessThan">
      <formula>$J$3</formula>
    </cfRule>
    <cfRule type="cellIs" dxfId="258" priority="12" operator="greaterThan">
      <formula>$J$3</formula>
    </cfRule>
  </conditionalFormatting>
  <conditionalFormatting sqref="O3">
    <cfRule type="cellIs" dxfId="257" priority="9" operator="greaterThan">
      <formula>$J$3</formula>
    </cfRule>
    <cfRule type="cellIs" dxfId="256" priority="10" operator="lessThan">
      <formula>$J$3</formula>
    </cfRule>
  </conditionalFormatting>
  <conditionalFormatting sqref="S5:S7">
    <cfRule type="cellIs" dxfId="255" priority="7" operator="lessThan">
      <formula>$J$3</formula>
    </cfRule>
    <cfRule type="cellIs" dxfId="254" priority="8" operator="greaterThan">
      <formula>$J$3</formula>
    </cfRule>
  </conditionalFormatting>
  <conditionalFormatting sqref="S10:S15">
    <cfRule type="cellIs" dxfId="253" priority="5" operator="lessThan">
      <formula>$J$3</formula>
    </cfRule>
    <cfRule type="cellIs" dxfId="252" priority="6" operator="greaterThan">
      <formula>$J$3</formula>
    </cfRule>
  </conditionalFormatting>
  <conditionalFormatting sqref="S18:S20">
    <cfRule type="cellIs" dxfId="251" priority="3" operator="lessThan">
      <formula>$J$3</formula>
    </cfRule>
    <cfRule type="cellIs" dxfId="250" priority="4" operator="greaterThan">
      <formula>$J$3</formula>
    </cfRule>
  </conditionalFormatting>
  <conditionalFormatting sqref="S23">
    <cfRule type="cellIs" dxfId="249" priority="1" operator="lessThan">
      <formula>$J$3</formula>
    </cfRule>
    <cfRule type="cellIs" dxfId="248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1.441588784176923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17.57931769394931</v>
      </c>
      <c r="K4" s="4">
        <f>(J4/D14-1)</f>
        <v>-0.52373019729338499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0.56303552999999995</v>
      </c>
      <c r="S5" s="40">
        <v>0</v>
      </c>
      <c r="T5" s="26">
        <f>(D6)</f>
        <v>0</v>
      </c>
      <c r="U5" s="38">
        <f>(R5*J3)</f>
        <v>0.81166570514110936</v>
      </c>
    </row>
    <row r="6" spans="2:21">
      <c r="B6" s="36">
        <v>0.56303552999999995</v>
      </c>
      <c r="C6" s="40">
        <v>0</v>
      </c>
      <c r="D6" s="26">
        <f>(B6*C6)</f>
        <v>0</v>
      </c>
      <c r="E6" s="38">
        <f>(B6*J3)</f>
        <v>0.81166570514110936</v>
      </c>
      <c r="M6" t="s">
        <v>11</v>
      </c>
      <c r="N6" s="29">
        <f>(SUM(R5:R7)/5)</f>
        <v>2.4388810300000001</v>
      </c>
      <c r="O6" s="38">
        <f>($C$5*Params!K8)</f>
        <v>4.170187259859512</v>
      </c>
      <c r="P6" s="38">
        <f>(O6*N6)</f>
        <v>10.170590599619045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2.4388810300000001</v>
      </c>
      <c r="O7" s="38">
        <f>($C$5*Params!K9)</f>
        <v>5.1325381659809377</v>
      </c>
      <c r="P7" s="38">
        <f>(O7*N7)</f>
        <v>12.517649968761901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0.28464246279311067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2.4388810300000001</v>
      </c>
      <c r="O8" s="38">
        <f>($C$5*Params!K10)</f>
        <v>7.0572399782237891</v>
      </c>
      <c r="P8" s="38">
        <f>(O8*N8)</f>
        <v>17.211768707047614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2.4388810300000001</v>
      </c>
      <c r="O9" s="38">
        <f>($C$5*Params!K11)</f>
        <v>12.831345414952343</v>
      </c>
      <c r="P9" s="38">
        <f>(O9*N9)</f>
        <v>31.29412492190475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71.194134197333312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3.026832219856169</v>
      </c>
    </row>
    <row r="14" spans="2:21">
      <c r="B14" s="29">
        <f>(SUM(B5:B13))</f>
        <v>12.194405150000001</v>
      </c>
      <c r="D14" s="38">
        <f>(SUM(D5:D13))</f>
        <v>36.910418410000005</v>
      </c>
      <c r="R14" s="29">
        <f>(SUM(R5:R13))</f>
        <v>12.19440515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6:O9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S6:S7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9.1384885597858556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11.155123426097974</v>
      </c>
      <c r="K4" s="4">
        <f>(J4/D14-1)</f>
        <v>2.0596836788469686E-2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0.8036027696875282</v>
      </c>
      <c r="M6" t="s">
        <v>11</v>
      </c>
      <c r="N6" s="1">
        <f>(SUM($B$5:$B$7)/5)</f>
        <v>0.24413497600000006</v>
      </c>
      <c r="O6" s="38">
        <f>($C$5*Params!K8)</f>
        <v>12.800900900900901</v>
      </c>
      <c r="P6" s="38">
        <f>(O6*N6)</f>
        <v>3.1251476342198208</v>
      </c>
    </row>
    <row r="7" spans="2:16">
      <c r="B7" s="36">
        <v>2.2738810000000002E-2</v>
      </c>
      <c r="C7" s="40">
        <v>0</v>
      </c>
      <c r="D7" s="26">
        <f>(C7*B7)</f>
        <v>0</v>
      </c>
      <c r="E7" s="38">
        <f>(B7*J4)</f>
        <v>0.25365423211259092</v>
      </c>
      <c r="N7" s="1">
        <f>(SUM($B$5:$B$7)/5)</f>
        <v>0.24413497600000006</v>
      </c>
      <c r="O7" s="38">
        <f>($C$5*Params!K9)</f>
        <v>15.754954954954954</v>
      </c>
      <c r="P7" s="38">
        <f>(O7*N7)</f>
        <v>3.8463355498090097</v>
      </c>
    </row>
    <row r="8" spans="2:16">
      <c r="N8" s="1">
        <f>(SUM($B$5:$B$7)/5)</f>
        <v>0.24413497600000006</v>
      </c>
      <c r="O8" s="38">
        <f>($C$5*Params!K10)</f>
        <v>21.663063063063063</v>
      </c>
      <c r="P8" s="38">
        <f>(O8*N8)</f>
        <v>5.2887113809873885</v>
      </c>
    </row>
    <row r="9" spans="2:16">
      <c r="N9" s="1">
        <f>(SUM($B$5:$B$7)/5)</f>
        <v>0.24413497600000006</v>
      </c>
      <c r="O9" s="38">
        <f>($C$5*Params!K11)</f>
        <v>39.387387387387385</v>
      </c>
      <c r="P9" s="38">
        <f>(O9*N9)</f>
        <v>9.6158388745225238</v>
      </c>
    </row>
    <row r="12" spans="2:16">
      <c r="P12" s="38">
        <f>(SUM(P6:P9))</f>
        <v>21.876033439538745</v>
      </c>
    </row>
    <row r="13" spans="2:16">
      <c r="F13" t="s">
        <v>9</v>
      </c>
      <c r="G13" s="38">
        <f>(D14/B14)</f>
        <v>8.9540631818359344</v>
      </c>
    </row>
    <row r="14" spans="2:16">
      <c r="B14" s="19">
        <f>(SUM(B5:B13))</f>
        <v>1.2206748800000002</v>
      </c>
      <c r="D14" s="38">
        <f>(SUM(D5:D13))</f>
        <v>10.93</v>
      </c>
    </row>
  </sheetData>
  <conditionalFormatting sqref="C5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O6:O9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3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14.40649153614145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45.900093081722673</v>
      </c>
      <c r="K4" s="4">
        <f>(J4/D13-1)</f>
        <v>-1.7892970156504595E-2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1.486697E-2</v>
      </c>
      <c r="S5" s="40">
        <v>0</v>
      </c>
      <c r="T5" s="26">
        <f>(D6)</f>
        <v>0</v>
      </c>
      <c r="U5" s="38">
        <f>(R5*J3)</f>
        <v>0.21418087747306885</v>
      </c>
    </row>
    <row r="6" spans="2:22">
      <c r="B6" s="25">
        <v>1.486697E-2</v>
      </c>
      <c r="C6" s="40">
        <v>0</v>
      </c>
      <c r="D6" s="26">
        <f>(B6*C6)</f>
        <v>0</v>
      </c>
      <c r="E6" s="38">
        <f>(B6*J3)</f>
        <v>0.21418087747306885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0.66894249966208297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68.411619552135718</v>
      </c>
    </row>
    <row r="12" spans="2:22">
      <c r="F12" t="s">
        <v>9</v>
      </c>
      <c r="G12" s="38">
        <f>(D13/B13)</f>
        <v>14.668962850655097</v>
      </c>
    </row>
    <row r="13" spans="2:22">
      <c r="B13" s="24">
        <f>(SUM(B5:B12))</f>
        <v>3.1860701800000002</v>
      </c>
      <c r="D13" s="38">
        <f>(SUM(D5:D12))</f>
        <v>46.736345110000002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3.1860701800000002</v>
      </c>
      <c r="T13" s="38">
        <f>(SUM(T5:T12))</f>
        <v>46.736345110000002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S8">
    <cfRule type="cellIs" dxfId="169" priority="11" operator="lessThan">
      <formula>$J$3</formula>
    </cfRule>
    <cfRule type="cellIs" dxfId="168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2.080394887807516E-3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1.9873726073843505</v>
      </c>
      <c r="K4" s="4">
        <f>(J4/D13-1)</f>
        <v>-0.2982840285618118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67" priority="17" operator="lessThan">
      <formula>$J$3</formula>
    </cfRule>
    <cfRule type="cellIs" dxfId="166" priority="18" operator="greaterThan">
      <formula>$J$3</formula>
    </cfRule>
  </conditionalFormatting>
  <conditionalFormatting sqref="C9:C11">
    <cfRule type="cellIs" dxfId="165" priority="15" operator="lessThan">
      <formula>$J$3</formula>
    </cfRule>
    <cfRule type="cellIs" dxfId="164" priority="16" operator="greaterThan">
      <formula>$J$3</formula>
    </cfRule>
    <cfRule type="cellIs" dxfId="163" priority="13" operator="lessThan">
      <formula>$J$3</formula>
    </cfRule>
    <cfRule type="cellIs" dxfId="162" priority="14" operator="greaterThan">
      <formula>$J$3</formula>
    </cfRule>
  </conditionalFormatting>
  <conditionalFormatting sqref="O6:O9">
    <cfRule type="cellIs" dxfId="161" priority="11" operator="lessThan">
      <formula>$J$3</formula>
    </cfRule>
    <cfRule type="cellIs" dxfId="160" priority="12" operator="greaterThan">
      <formula>$J$3</formula>
    </cfRule>
    <cfRule type="cellIs" dxfId="159" priority="9" operator="lessThan">
      <formula>$J$3</formula>
    </cfRule>
    <cfRule type="cellIs" dxfId="158" priority="10" operator="greaterThan">
      <formula>$J$3</formula>
    </cfRule>
  </conditionalFormatting>
  <conditionalFormatting sqref="S5">
    <cfRule type="cellIs" dxfId="157" priority="7" operator="lessThan">
      <formula>$J$3</formula>
    </cfRule>
    <cfRule type="cellIs" dxfId="156" priority="8" operator="greaterThan">
      <formula>$J$3</formula>
    </cfRule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G12"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5" sqref="B15:D15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249.77994308647459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171.05974582723883</v>
      </c>
      <c r="K4" s="4">
        <f>(J4/D17-1)</f>
        <v>-0.10976753607280532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5.8698286625321526E-2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2.2925800000000002E-3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2.3724098994353356E-2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1.9626000000000001E-3</v>
      </c>
      <c r="C10" s="40">
        <v>0</v>
      </c>
      <c r="D10" s="26">
        <v>0</v>
      </c>
      <c r="E10" s="38">
        <f>(B10*J3)</f>
        <v>0.49021811630151507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0.68484180000000006</v>
      </c>
      <c r="D17" s="38">
        <f>(SUM(D5:D16))</f>
        <v>192.15177244</v>
      </c>
      <c r="F17" t="s">
        <v>9</v>
      </c>
      <c r="G17" s="38">
        <f>(SUM(D5:D16)/SUM(B5:B16))</f>
        <v>280.57833566817914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9.22064E-4</v>
      </c>
      <c r="O22" s="38">
        <f>($S$5*Params!K8)</f>
        <v>323.96134165178148</v>
      </c>
      <c r="P22" s="38">
        <f>(O22*N22)</f>
        <v>0.29871309052880823</v>
      </c>
    </row>
    <row r="23" spans="2:16">
      <c r="N23" s="24">
        <f>(($R$5+$R$7)/5)</f>
        <v>9.22064E-4</v>
      </c>
      <c r="O23" s="38">
        <f>($S$5*Params!K9)</f>
        <v>398.72165126373102</v>
      </c>
      <c r="P23" s="38">
        <f>(O23*N23)</f>
        <v>0.36764688065084089</v>
      </c>
    </row>
    <row r="24" spans="2:16">
      <c r="N24" s="24">
        <f>(($R$5+$R$7)/5)</f>
        <v>9.22064E-4</v>
      </c>
      <c r="O24" s="38">
        <f>($S$5*Params!K10)</f>
        <v>548.24227048763021</v>
      </c>
      <c r="P24" s="38">
        <f>(O24*N24)</f>
        <v>0.50551446089490626</v>
      </c>
    </row>
    <row r="25" spans="2:16">
      <c r="N25" s="24">
        <f>(($R$5+$R$7)/5)</f>
        <v>9.22064E-4</v>
      </c>
      <c r="O25" s="38">
        <f>($S$5*Params!K11)</f>
        <v>996.80412815932755</v>
      </c>
      <c r="P25" s="38">
        <f>(O25*N25)</f>
        <v>0.9191172016271022</v>
      </c>
    </row>
    <row r="26" spans="2:16">
      <c r="P26" s="38"/>
    </row>
    <row r="27" spans="2:16">
      <c r="P27" s="38">
        <f>(SUM(P22:P25))</f>
        <v>2.0909916337016576</v>
      </c>
    </row>
    <row r="37" spans="18:20">
      <c r="R37" s="51">
        <f>(SUM(R5:R27))</f>
        <v>0.68484180000000006</v>
      </c>
      <c r="T37" s="38">
        <f>(SUM(T5:T27))</f>
        <v>192.15177244</v>
      </c>
    </row>
  </sheetData>
  <conditionalFormatting sqref="C5:C6 C9 C11:C14 O6:O9 O14 S5:S6 S8:S9">
    <cfRule type="cellIs" dxfId="149" priority="9" operator="lessThan">
      <formula>$J$3</formula>
    </cfRule>
    <cfRule type="cellIs" dxfId="148" priority="10" operator="greaterThan">
      <formula>$J$3</formula>
    </cfRule>
  </conditionalFormatting>
  <conditionalFormatting sqref="O15:O17">
    <cfRule type="cellIs" dxfId="147" priority="5" operator="lessThan">
      <formula>$J$3</formula>
    </cfRule>
    <cfRule type="cellIs" dxfId="146" priority="6" operator="greaterThan">
      <formula>$J$3</formula>
    </cfRule>
  </conditionalFormatting>
  <conditionalFormatting sqref="O22:O25">
    <cfRule type="cellIs" dxfId="145" priority="3" operator="lessThan">
      <formula>$J$3</formula>
    </cfRule>
    <cfRule type="cellIs" dxfId="144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8.100956750431608E-2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4.972654873023771</v>
      </c>
      <c r="K4" s="4">
        <f>(J4/D13-1)</f>
        <v>-5.4690253952458523E-3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0.26443204999999997</v>
      </c>
      <c r="C6" s="40">
        <v>0</v>
      </c>
      <c r="D6" s="26">
        <f>(B6*C6)</f>
        <v>0</v>
      </c>
      <c r="E6" s="38">
        <f>(B6*J3)</f>
        <v>2.1421526004779683E-2</v>
      </c>
      <c r="M6" t="s">
        <v>11</v>
      </c>
      <c r="N6" s="29">
        <f>($B$13/5)</f>
        <v>12.276710088</v>
      </c>
      <c r="O6" s="38">
        <f>($C$5*Params!K8)</f>
        <v>0.10634970155367125</v>
      </c>
      <c r="P6" s="38">
        <f>(O6*N6)</f>
        <v>1.305624453919745</v>
      </c>
    </row>
    <row r="7" spans="2:16">
      <c r="N7" s="29">
        <f>($B$13/5)</f>
        <v>12.276710088</v>
      </c>
      <c r="O7" s="38">
        <f>($C$5*Params!K9)</f>
        <v>0.13089194037374924</v>
      </c>
      <c r="P7" s="38">
        <f>(O7*N7)</f>
        <v>1.6069224048243018</v>
      </c>
    </row>
    <row r="8" spans="2:16">
      <c r="N8" s="29">
        <f>($B$13/5)</f>
        <v>12.276710088</v>
      </c>
      <c r="O8" s="38">
        <f>($C$5*Params!K10)</f>
        <v>0.17997641801390521</v>
      </c>
      <c r="P8" s="38">
        <f>(O8*N8)</f>
        <v>2.2095183066334148</v>
      </c>
    </row>
    <row r="9" spans="2:16">
      <c r="N9" s="29">
        <f>($B$13/5)</f>
        <v>12.276710088</v>
      </c>
      <c r="O9" s="38">
        <f>($C$5*Params!K11)</f>
        <v>0.32722985093437307</v>
      </c>
      <c r="P9" s="38">
        <f>(O9*N9)</f>
        <v>4.0173060120607538</v>
      </c>
    </row>
    <row r="11" spans="2:16">
      <c r="P11" s="38">
        <f>(SUM(P6:P9))</f>
        <v>9.1393711774382158</v>
      </c>
    </row>
    <row r="12" spans="2:16">
      <c r="F12" t="s">
        <v>9</v>
      </c>
      <c r="G12" s="38">
        <f>(D13/B13)</f>
        <v>8.1455047226166935E-2</v>
      </c>
    </row>
    <row r="13" spans="2:16">
      <c r="B13" s="29">
        <f>(SUM(B5:B12))</f>
        <v>61.38355044</v>
      </c>
      <c r="D13" s="38">
        <f>(SUM(D5:D12))</f>
        <v>5</v>
      </c>
    </row>
  </sheetData>
  <conditionalFormatting sqref="O6:O9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12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5.3374307666467713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36.61806398403526</v>
      </c>
      <c r="K4" s="4">
        <f>(J4/D14-1)</f>
        <v>-2.0759274135487171E-2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6.5708699999999995E-2</v>
      </c>
      <c r="S5" s="40">
        <v>0</v>
      </c>
      <c r="T5" s="26">
        <f>(D6)</f>
        <v>0</v>
      </c>
      <c r="U5">
        <f>(R5*J3)</f>
        <v>0.35071563701636266</v>
      </c>
    </row>
    <row r="6" spans="2:21">
      <c r="B6" s="25">
        <v>6.5708699999999995E-2</v>
      </c>
      <c r="C6" s="40">
        <v>0</v>
      </c>
      <c r="D6" s="26">
        <f>(B6*C6)</f>
        <v>0</v>
      </c>
      <c r="E6" s="38">
        <f>(B6*J3)</f>
        <v>0.35071563701636266</v>
      </c>
      <c r="M6" t="s">
        <v>11</v>
      </c>
      <c r="N6" s="24">
        <f>($B$14/5)</f>
        <v>1.3721232400000001</v>
      </c>
      <c r="O6" s="38">
        <f>($S$6*Params!K8)</f>
        <v>7.1908593398211149</v>
      </c>
      <c r="P6" s="38">
        <f>(O6*N6)</f>
        <v>9.8667452157396092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1.3721232400000001</v>
      </c>
      <c r="O7" s="38">
        <f>($S$6*Params!K9)</f>
        <v>8.850288418241373</v>
      </c>
      <c r="P7" s="38">
        <f>(O7*N7)</f>
        <v>12.143686419371829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1.3721232400000001</v>
      </c>
      <c r="O8" s="38">
        <f>($C$5*Params!K10)</f>
        <v>12.169146575081887</v>
      </c>
      <c r="P8" s="38">
        <f>(O8*N8)</f>
        <v>16.697568826636264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1.3721232400000001</v>
      </c>
      <c r="O9" s="38">
        <f>($C$5*Params!K11)</f>
        <v>22.125721045603431</v>
      </c>
      <c r="P9" s="38">
        <f>(O9*N9)</f>
        <v>30.35921604842957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69.067216510177275</v>
      </c>
    </row>
    <row r="13" spans="2:21">
      <c r="F13" t="s">
        <v>9</v>
      </c>
      <c r="G13" s="38">
        <f>(D14/B14)</f>
        <v>5.4505808691061883</v>
      </c>
      <c r="N13" s="24"/>
      <c r="P13" s="38"/>
      <c r="R13" s="24">
        <f>(SUM(R5:R12))</f>
        <v>6.8606161999999999</v>
      </c>
      <c r="T13" s="38">
        <f>(SUM(T5:T12))</f>
        <v>37.394343410000005</v>
      </c>
    </row>
    <row r="14" spans="2:21">
      <c r="B14">
        <f>(SUM(B5:B13))</f>
        <v>6.8606162000000008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7" priority="15" operator="lessThan">
      <formula>$J$3</formula>
    </cfRule>
    <cfRule type="cellIs" dxfId="136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43.396968122637581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5.3710613452121008</v>
      </c>
      <c r="K4" s="4">
        <f>(J4/D13-1)</f>
        <v>3.2896412540788678E-2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2.91815E-3</v>
      </c>
      <c r="C6" s="40">
        <v>0</v>
      </c>
      <c r="D6" s="26">
        <f>(B6*C6)</f>
        <v>0</v>
      </c>
      <c r="E6" s="38">
        <f>(B6*J3)</f>
        <v>0.12663886252707485</v>
      </c>
      <c r="M6" t="s">
        <v>11</v>
      </c>
      <c r="N6" s="24">
        <f>($B$13/5)</f>
        <v>2.4753164000000001E-2</v>
      </c>
      <c r="O6" s="38">
        <f>($C$5*Params!K8)</f>
        <v>55.939</v>
      </c>
      <c r="P6" s="38">
        <f>(O6*N6)</f>
        <v>1.3846672409960001</v>
      </c>
    </row>
    <row r="7" spans="2:16">
      <c r="N7" s="24">
        <f>($B$13/5)</f>
        <v>2.4753164000000001E-2</v>
      </c>
      <c r="O7" s="38">
        <f>($C$5*Params!K9)</f>
        <v>68.847999999999999</v>
      </c>
      <c r="P7" s="38">
        <f>(O7*N7)</f>
        <v>1.704205835072</v>
      </c>
    </row>
    <row r="8" spans="2:16">
      <c r="N8" s="24">
        <f>($B$13/5)</f>
        <v>2.4753164000000001E-2</v>
      </c>
      <c r="O8" s="38">
        <f>($C$5*Params!K10)</f>
        <v>94.666000000000011</v>
      </c>
      <c r="P8" s="38">
        <f>(O8*N8)</f>
        <v>2.3432830232240005</v>
      </c>
    </row>
    <row r="9" spans="2:16">
      <c r="N9" s="24">
        <f>($B$13/5)</f>
        <v>2.4753164000000001E-2</v>
      </c>
      <c r="O9" s="38">
        <f>($C$5*Params!K11)</f>
        <v>172.12</v>
      </c>
      <c r="P9" s="38">
        <f>(O9*N9)</f>
        <v>4.2605145876800004</v>
      </c>
    </row>
    <row r="11" spans="2:16">
      <c r="P11" s="38">
        <f>(SUM(P6:P9))</f>
        <v>9.6926706869720007</v>
      </c>
    </row>
    <row r="12" spans="2:16">
      <c r="F12" t="s">
        <v>9</v>
      </c>
      <c r="G12" s="38">
        <f>(D13/B13)</f>
        <v>42.014830912120971</v>
      </c>
    </row>
    <row r="13" spans="2:16">
      <c r="B13">
        <f>(SUM(B5:B12))</f>
        <v>0.12376582</v>
      </c>
      <c r="D13" s="38">
        <f>(SUM(D5:D12))</f>
        <v>5.2</v>
      </c>
    </row>
  </sheetData>
  <conditionalFormatting sqref="C5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O6:O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4.4333647400970833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9.8078752251088019</v>
      </c>
      <c r="K4" s="4">
        <f>(J4/D10-1)</f>
        <v>-3.8443605381489943E-2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2.1049599999999999E-3</v>
      </c>
      <c r="C6" s="40">
        <v>0</v>
      </c>
      <c r="D6" s="26">
        <f>(B6*C6)</f>
        <v>0</v>
      </c>
      <c r="E6" s="38">
        <f>(B6*J3)</f>
        <v>9.3320554433147553E-3</v>
      </c>
      <c r="M6" t="s">
        <v>11</v>
      </c>
      <c r="N6" s="24">
        <f>($B$10/5)</f>
        <v>0.44245740199999994</v>
      </c>
      <c r="O6" s="38">
        <f>($C$5*Params!K8)</f>
        <v>5.9995057873173847</v>
      </c>
      <c r="P6" s="38">
        <f>(O6*N6)</f>
        <v>2.6545257439404142</v>
      </c>
    </row>
    <row r="7" spans="2:16">
      <c r="N7" s="24">
        <f>($B$10/5)</f>
        <v>0.44245740199999994</v>
      </c>
      <c r="O7" s="38">
        <f>($C$5*Params!K9)</f>
        <v>7.3840071228521653</v>
      </c>
      <c r="P7" s="38">
        <f>(O7*N7)</f>
        <v>3.2671086079266636</v>
      </c>
    </row>
    <row r="8" spans="2:16">
      <c r="N8" s="24">
        <f>($B$10/5)</f>
        <v>0.44245740199999994</v>
      </c>
      <c r="O8" s="38">
        <f>($C$5*Params!K10)</f>
        <v>10.153009793921727</v>
      </c>
      <c r="P8" s="38">
        <f>(O8*N8)</f>
        <v>4.4922743358991619</v>
      </c>
    </row>
    <row r="9" spans="2:16">
      <c r="F9" t="s">
        <v>9</v>
      </c>
      <c r="G9" s="38">
        <f>(D10/B10)</f>
        <v>4.6106133399029448</v>
      </c>
      <c r="N9" s="24">
        <f>($B$10/5)</f>
        <v>0.44245740199999994</v>
      </c>
      <c r="O9" s="38">
        <f>($C$5*Params!K11)</f>
        <v>18.460017807130413</v>
      </c>
      <c r="P9" s="38">
        <f>(O9*N9)</f>
        <v>8.1677715198166592</v>
      </c>
    </row>
    <row r="10" spans="2:16">
      <c r="B10">
        <f>(SUM(B5:B9))</f>
        <v>2.2122870099999998</v>
      </c>
      <c r="D10" s="38">
        <f>(SUM(D5:D9))</f>
        <v>10.199999999999999</v>
      </c>
    </row>
    <row r="11" spans="2:16">
      <c r="P11" s="38">
        <f>(SUM(P6:P9))</f>
        <v>18.581680207582899</v>
      </c>
    </row>
    <row r="12" spans="2:16">
      <c r="P12" s="38"/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2.271778075270527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11.977987954146613</v>
      </c>
      <c r="K4" s="4">
        <f>(J4/D10-1)</f>
        <v>5.3472995087652908E-2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1.696547E-2</v>
      </c>
      <c r="C6" s="40">
        <v>0</v>
      </c>
      <c r="D6" s="26">
        <f>(B6*C6)</f>
        <v>0</v>
      </c>
      <c r="E6" s="38">
        <f>(B6*J3)</f>
        <v>3.8541782782659864E-2</v>
      </c>
      <c r="M6" t="s">
        <v>11</v>
      </c>
      <c r="N6" s="1">
        <f>($B$10/5)</f>
        <v>1.0545033499999998</v>
      </c>
      <c r="O6" s="38">
        <f>($C$5*Params!K8)</f>
        <v>2.8124547193077718</v>
      </c>
      <c r="P6" s="38">
        <f>(O6*N6)</f>
        <v>2.9657429232333548</v>
      </c>
    </row>
    <row r="7" spans="2:16">
      <c r="N7" s="1">
        <f>($B$10/5)</f>
        <v>1.0545033499999998</v>
      </c>
      <c r="O7" s="38">
        <f>($C$5*Params!K9)</f>
        <v>3.4614827314557193</v>
      </c>
      <c r="P7" s="38">
        <f>(O7*N7)</f>
        <v>3.6501451362872057</v>
      </c>
    </row>
    <row r="8" spans="2:16">
      <c r="N8" s="1">
        <f>($B$10/5)</f>
        <v>1.0545033499999998</v>
      </c>
      <c r="O8" s="38">
        <f>($C$5*Params!K10)</f>
        <v>4.7595387557516142</v>
      </c>
      <c r="P8" s="38">
        <f>(O8*N8)</f>
        <v>5.0189495623949085</v>
      </c>
    </row>
    <row r="9" spans="2:16">
      <c r="F9" t="s">
        <v>9</v>
      </c>
      <c r="G9" s="38">
        <f>(D10/B10)</f>
        <v>2.1564654109444032</v>
      </c>
      <c r="N9" s="1">
        <f>($B$10/5)</f>
        <v>1.0545033499999998</v>
      </c>
      <c r="O9" s="38">
        <f>($C$5*Params!K11)</f>
        <v>8.6537068286392973</v>
      </c>
      <c r="P9" s="38">
        <f>(O9*N9)</f>
        <v>9.1253628407180134</v>
      </c>
    </row>
    <row r="10" spans="2:16">
      <c r="B10" s="1">
        <f>(SUM(B5:B9))</f>
        <v>5.2725167499999994</v>
      </c>
      <c r="D10" s="38">
        <f>(SUM(D5:D9))</f>
        <v>11.37</v>
      </c>
    </row>
    <row r="11" spans="2:16">
      <c r="P11" s="38">
        <f>(SUM(P6:P9))</f>
        <v>20.760200462633485</v>
      </c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R19" sqref="R19:U2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37127.736158317013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1101.9500953467646</v>
      </c>
      <c r="K4" s="4">
        <f>(J4/D37-1)</f>
        <v>0.55645226171091511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3.4560999999999999E-4</v>
      </c>
      <c r="C6" s="40">
        <v>0</v>
      </c>
      <c r="D6" s="26">
        <f>(B6*C6)</f>
        <v>0</v>
      </c>
      <c r="E6" s="38">
        <f>(B6*J3)</f>
        <v>12.831716893675942</v>
      </c>
      <c r="I6" t="s">
        <v>11</v>
      </c>
      <c r="J6">
        <v>0.03</v>
      </c>
      <c r="R6" s="24">
        <f t="shared" si="0"/>
        <v>3.4560999999999999E-4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3.2002999999999199E-4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11.881989402745896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23854.079608907959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2.8950699999999996E-2</v>
      </c>
      <c r="T36" s="38">
        <f>(SUM(T5:T25))</f>
        <v>523.90980017000004</v>
      </c>
    </row>
    <row r="37" spans="2:20">
      <c r="B37">
        <f>(SUM(B5:B36))</f>
        <v>2.9679970000000007E-2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47" priority="45" operator="lessThan">
      <formula>$J$3</formula>
    </cfRule>
    <cfRule type="cellIs" dxfId="246" priority="46" operator="greaterThan">
      <formula>$J$3</formula>
    </cfRule>
  </conditionalFormatting>
  <conditionalFormatting sqref="N35:N36">
    <cfRule type="cellIs" dxfId="245" priority="19" operator="lessThan">
      <formula>$J$3</formula>
    </cfRule>
    <cfRule type="cellIs" dxfId="244" priority="20" operator="greaterThan">
      <formula>$J$3</formula>
    </cfRule>
  </conditionalFormatting>
  <conditionalFormatting sqref="N42:N44">
    <cfRule type="cellIs" dxfId="243" priority="17" operator="lessThan">
      <formula>$J$3</formula>
    </cfRule>
    <cfRule type="cellIs" dxfId="242" priority="18" operator="greaterThan">
      <formula>$J$3</formula>
    </cfRule>
  </conditionalFormatting>
  <conditionalFormatting sqref="N50:N52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N58:N60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N66:N68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N73:N76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N4">
    <cfRule type="cellIs" dxfId="233" priority="1" operator="greaterThan">
      <formula>$J$3</formula>
    </cfRule>
    <cfRule type="cellIs" dxfId="23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N9" sqref="N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15.231499851272149</v>
      </c>
      <c r="M3" t="s">
        <v>4</v>
      </c>
      <c r="N3" s="24">
        <f>(INDEX(N5:N16,MATCH(MAX(O6:O7),O5:O16,0))/0.9)</f>
        <v>0.30371801333333343</v>
      </c>
      <c r="O3" s="39">
        <f>(MAX(O6:O8)*0.85)</f>
        <v>12.906255639431281</v>
      </c>
      <c r="P3" s="35">
        <f>(O3*N3)</f>
        <v>3.9198623223801996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8.056998708262503</v>
      </c>
      <c r="K4" s="4">
        <f>(J4/D11-1)</f>
        <v>-13.962665776203885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2.20396E-3</v>
      </c>
      <c r="C6" s="40">
        <v>0</v>
      </c>
      <c r="D6" s="26">
        <f>(B6*C6)</f>
        <v>0</v>
      </c>
      <c r="E6" s="38">
        <f>(B6*J3)</f>
        <v>3.3569616412209763E-2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2.20396E-3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($C$5*Params!K10)</f>
        <v>15.183830164036802</v>
      </c>
      <c r="P8" s="38">
        <f>(O8*N8)</f>
        <v>3.9720899709120276</v>
      </c>
      <c r="Q8" t="s">
        <v>12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0.2635093799999999</v>
      </c>
      <c r="O9" s="38">
        <f>($C$5*Params!K11)</f>
        <v>27.606963934612367</v>
      </c>
      <c r="P9" s="38">
        <f>(O9*N9)</f>
        <v>7.2746939500920629</v>
      </c>
      <c r="R9" s="1">
        <f>B9</f>
        <v>-0.2616</v>
      </c>
      <c r="S9" s="38">
        <f>(T9/R9)</f>
        <v>15.329814220183486</v>
      </c>
      <c r="T9" s="38">
        <f>D9</f>
        <v>-4.0102793999999999</v>
      </c>
      <c r="U9" s="39"/>
    </row>
    <row r="10" spans="2:21">
      <c r="C10" s="38"/>
      <c r="D10" s="38"/>
      <c r="F10" t="s">
        <v>9</v>
      </c>
      <c r="G10" s="38">
        <f>(D11/B11)</f>
        <v>-1.1750283556051611</v>
      </c>
      <c r="O10" s="38"/>
      <c r="P10" s="38"/>
      <c r="R10" s="1"/>
      <c r="S10" s="38"/>
      <c r="T10" s="38"/>
      <c r="U10" s="39"/>
    </row>
    <row r="11" spans="2:21">
      <c r="B11">
        <f>(SUM(B5:B10))</f>
        <v>0.52896948999999993</v>
      </c>
      <c r="C11" s="38"/>
      <c r="D11" s="38">
        <f>(SUM(D5:D10))</f>
        <v>-0.62155415000000058</v>
      </c>
      <c r="O11" s="38"/>
      <c r="P11" s="38">
        <f>(SUM(P6:P9))</f>
        <v>16.926373634709222</v>
      </c>
      <c r="R11" s="1"/>
      <c r="S11" s="38"/>
      <c r="T11" s="39"/>
    </row>
    <row r="22" spans="18:20">
      <c r="R22">
        <f>(SUM(R5:R21))</f>
        <v>0.52896948999999993</v>
      </c>
      <c r="T22" s="38">
        <f>(SUM(T5:T21))</f>
        <v>-0.62155415000000058</v>
      </c>
    </row>
  </sheetData>
  <conditionalFormatting sqref="C5 G10 O9 S5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3" operator="greaterThan">
      <formula>$J$3</formula>
    </cfRule>
    <cfRule type="cellIs" dxfId="116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74.359021924996455</v>
      </c>
      <c r="M3" t="s">
        <v>4</v>
      </c>
      <c r="N3" s="24">
        <f>(INDEX(N5:N15,MATCH(MAX(O6),O5:O15,0))/0.9)</f>
        <v>3.6432920000000001E-2</v>
      </c>
      <c r="O3" s="39">
        <f>(MAX(O6)*0.85)</f>
        <v>76.033733733733726</v>
      </c>
      <c r="P3" s="35">
        <f>(O3*N3)</f>
        <v>2.770130938422422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12.191023336822388</v>
      </c>
      <c r="K4" s="4">
        <f>(J4/D15-1)</f>
        <v>0.22659951969513337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9.9054999999999998E-4</v>
      </c>
      <c r="C6" s="40">
        <v>0</v>
      </c>
      <c r="D6" s="26">
        <f>(B6*C6)</f>
        <v>0</v>
      </c>
      <c r="E6" s="38">
        <f>(B6*J3)</f>
        <v>7.3656329167805235E-2</v>
      </c>
      <c r="M6" t="s">
        <v>11</v>
      </c>
      <c r="N6" s="51">
        <f>(SUM(R$5:R$8)/5)</f>
        <v>3.2789628000000001E-2</v>
      </c>
      <c r="O6" s="38">
        <f>($C$7*Params!K8)</f>
        <v>89.451451451451447</v>
      </c>
      <c r="P6" s="38">
        <f>(O6*N6)</f>
        <v>2.9330798171531529</v>
      </c>
      <c r="R6" s="2">
        <f>(B6)</f>
        <v>9.9054999999999998E-4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3.2789628000000001E-2</v>
      </c>
      <c r="O7" s="38">
        <f>($C$7*Params!K9)</f>
        <v>110.09409409409409</v>
      </c>
      <c r="P7" s="38">
        <f>(O7*N7)</f>
        <v>3.6099443903423425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3.2789628000000001E-2</v>
      </c>
      <c r="O8" s="38">
        <f>($C$7*Params!K10)</f>
        <v>151.37937937937937</v>
      </c>
      <c r="P8" s="38">
        <f>(O8*N8)</f>
        <v>4.9636735367207203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1.3088880554030096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3.2789628000000001E-2</v>
      </c>
      <c r="O9" s="38">
        <f>($C$7*Params!K11)</f>
        <v>275.23523523523522</v>
      </c>
      <c r="P9" s="38">
        <f>(O9*N9)</f>
        <v>9.0248609758558551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20.53155872007207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60.622086288993586</v>
      </c>
    </row>
    <row r="15" spans="2:21">
      <c r="B15" s="1">
        <f>(SUM(B5:B14))</f>
        <v>0.16394813999999999</v>
      </c>
      <c r="D15" s="38">
        <f>(SUM(D5:D14))</f>
        <v>9.9388782899999999</v>
      </c>
    </row>
    <row r="21" spans="18:20">
      <c r="R21">
        <f>(SUM(R5:R20))</f>
        <v>0.16394814000000002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0"/>
  <sheetViews>
    <sheetView workbookViewId="0">
      <selection activeCell="E25" sqref="E2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0.74487349972508476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(B20*J3)</f>
        <v>2.6278539607266871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5.3918849999999997E-2</v>
      </c>
      <c r="C6" s="40">
        <v>0</v>
      </c>
      <c r="D6" s="26">
        <f>(B6*C6)</f>
        <v>0</v>
      </c>
      <c r="E6" s="38">
        <f>(B6*J3)</f>
        <v>4.0162722500651886E-2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8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20" spans="2:4">
      <c r="B20">
        <f>(SUM(B5:B19))</f>
        <v>3.5279197900000012</v>
      </c>
      <c r="D20" s="38">
        <f>(SUM(D5:D19))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8.361079654049885E-5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28.418662824947482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4737.5199977399998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4737.5199977399998</v>
      </c>
      <c r="C18" s="40">
        <v>0</v>
      </c>
      <c r="D18" s="26">
        <f>(B18*C18)</f>
        <v>0</v>
      </c>
      <c r="E18" s="38">
        <f>(B18*J3)</f>
        <v>0.39610782063758371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5.1915754314294249</v>
      </c>
    </row>
    <row r="37" spans="2:20">
      <c r="B37">
        <f>(SUM(B5:B36))</f>
        <v>339892.26273167052</v>
      </c>
      <c r="D37" s="38">
        <f>(SUM(D5:D36))</f>
        <v>-21.780357561799917</v>
      </c>
      <c r="F37" t="s">
        <v>9</v>
      </c>
      <c r="G37" s="28">
        <f>(D37/B37)</f>
        <v>-6.4080180545311553E-5</v>
      </c>
      <c r="R37">
        <f>(SUM(R5:R36))</f>
        <v>339892.26273167052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0.81640075296190706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44.396100925978779</v>
      </c>
      <c r="K4" s="4">
        <f>(J4/D18-1)</f>
        <v>-6.2707699663475447E-2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0.30965970999999998</v>
      </c>
      <c r="C6" s="40">
        <v>0</v>
      </c>
      <c r="D6" s="26">
        <f>(B6*C6)</f>
        <v>0</v>
      </c>
      <c r="E6" s="38">
        <f>(B6*J3)</f>
        <v>0.25280642040596574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0.30965970999999998</v>
      </c>
      <c r="S6" s="40">
        <v>0</v>
      </c>
      <c r="T6" s="26">
        <f>(D6)</f>
        <v>0</v>
      </c>
      <c r="U6" s="38">
        <f>(R6*J3)</f>
        <v>0.25280642040596574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0.87102044118871713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54.380279250000001</v>
      </c>
      <c r="S17" s="38"/>
      <c r="T17" s="38">
        <f>(SUM(T5:T12))</f>
        <v>47.366334824300644</v>
      </c>
    </row>
    <row r="18" spans="2:20">
      <c r="B18" s="19">
        <f>(SUM(B5:B17))</f>
        <v>54.380279250000008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0.67212675894363128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35.470686726853764</v>
      </c>
      <c r="K4" s="4">
        <f>(J4/D10-1)</f>
        <v>-0.10404933753842482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0.31076377999999999</v>
      </c>
      <c r="C6" s="40">
        <v>0</v>
      </c>
      <c r="D6" s="26">
        <f>(B6*C6)</f>
        <v>0</v>
      </c>
      <c r="E6" s="38">
        <f>(B6*J3)</f>
        <v>0.20887265224847165</v>
      </c>
      <c r="M6" t="s">
        <v>11</v>
      </c>
      <c r="N6" s="29">
        <f>($B$10/5)</f>
        <v>10.554761064000001</v>
      </c>
      <c r="O6" s="38">
        <f>($C$5*Params!K8)</f>
        <v>0.98505771545924514</v>
      </c>
      <c r="P6" s="38">
        <f>(O6*N6)</f>
        <v>10.397048820922032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0.14473681134613034</v>
      </c>
      <c r="N7" s="29">
        <f>($B$10/5)</f>
        <v>10.554761064000001</v>
      </c>
      <c r="O7" s="38">
        <f>($C$5*Params!K9)</f>
        <v>1.2123787267190709</v>
      </c>
      <c r="P7" s="38">
        <f>(O7*N7)</f>
        <v>12.796367779596347</v>
      </c>
    </row>
    <row r="8" spans="2:16">
      <c r="N8" s="29">
        <f>($B$10/5)</f>
        <v>10.554761064000001</v>
      </c>
      <c r="O8" s="38">
        <f>($C$5*Params!K10)</f>
        <v>1.6670207492387226</v>
      </c>
      <c r="P8" s="38">
        <f>(O8*N8)</f>
        <v>17.595005696944977</v>
      </c>
    </row>
    <row r="9" spans="2:16">
      <c r="F9" t="s">
        <v>9</v>
      </c>
      <c r="G9" s="38">
        <f>(D10/B10)</f>
        <v>0.7501827802626988</v>
      </c>
      <c r="N9" s="29">
        <f>($B$10/5)</f>
        <v>10.554761064000001</v>
      </c>
      <c r="O9" s="38">
        <f>($C$5*Params!K11)</f>
        <v>3.0309468167976772</v>
      </c>
      <c r="P9" s="38">
        <f>(O9*N9)</f>
        <v>31.990919448990866</v>
      </c>
    </row>
    <row r="10" spans="2:16">
      <c r="B10" s="29">
        <f>(SUM(B5:B9))</f>
        <v>52.773805320000001</v>
      </c>
      <c r="D10" s="38">
        <f>(SUM(D5:D9))</f>
        <v>39.590000000000003</v>
      </c>
    </row>
    <row r="11" spans="2:16">
      <c r="P11" s="38">
        <f>(SUM(P6:P9))</f>
        <v>72.779341746454222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1.552645398424547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36.442285369051234</v>
      </c>
      <c r="K4" s="4">
        <f>(J4/D19-1)</f>
        <v>-8.4343388240242123E-2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9.77156E-2</v>
      </c>
      <c r="C7" s="40">
        <v>0</v>
      </c>
      <c r="D7" s="26">
        <v>0</v>
      </c>
      <c r="E7" s="39">
        <f>B7*J3</f>
        <v>0.15171767669429367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9.77156E-2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0.34569382400128745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0.35445006666778933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1.6956633944253292</v>
      </c>
      <c r="O18" s="38"/>
      <c r="P18" s="38"/>
      <c r="S18" s="38"/>
      <c r="T18" s="38"/>
    </row>
    <row r="19" spans="2:20">
      <c r="B19" s="1">
        <f>(SUM(B5:B18))</f>
        <v>23.471093532385979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23.471093532385982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9.2885017707295261E-6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4.0849471879859394</v>
      </c>
      <c r="K4" s="4">
        <f>(J4/D13-1)</f>
        <v>-0.18788326282585699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253.69</v>
      </c>
      <c r="C6" s="40">
        <v>0</v>
      </c>
      <c r="D6" s="26">
        <f>(B6*C6)</f>
        <v>0</v>
      </c>
      <c r="E6" s="38">
        <f>(B6*J3)</f>
        <v>2.3564000142163736E-3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1.1437397292229162E-5</v>
      </c>
    </row>
    <row r="13" spans="2:16">
      <c r="B13">
        <f>(SUM(B5:B12))</f>
        <v>439785.37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6"/>
  <sheetViews>
    <sheetView workbookViewId="0">
      <selection activeCell="R15" sqref="R15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56.84153644652087</v>
      </c>
      <c r="M3" t="s">
        <v>4</v>
      </c>
      <c r="N3" s="24">
        <f>(INDEX(N5:N26,MATCH(MAX(O6:O8,O23:O24,O14:O15),O5:O26,0))/0.9)</f>
        <v>0.72222222222222221</v>
      </c>
      <c r="O3" s="39">
        <f>(MAX(O14:O16,O23:O25,O6:O8)*0.85)</f>
        <v>38.4285</v>
      </c>
      <c r="P3" s="38">
        <f>(O3*N3)</f>
        <v>27.753916666666665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(B42*J3)</f>
        <v>214.68554823315668</v>
      </c>
      <c r="K4" s="4">
        <f>(J4/D42-1)</f>
        <v>4.2301602811275414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0.11936722653769381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0.35020144498699163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5.8984750000000002E-2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2.9999712422672263E-2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43.54</f>
        <v>43.54</v>
      </c>
      <c r="P16" s="38">
        <f>(O16*N16)</f>
        <v>53.668851095440012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5.8984750000000002E-2</v>
      </c>
      <c r="C18" s="40">
        <v>0</v>
      </c>
      <c r="D18" s="26">
        <v>0</v>
      </c>
      <c r="E18" s="39">
        <f>B18*J3</f>
        <v>3.3527838169139219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217.99620440316832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0.43278154053526136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2.6559296366184726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3.017148892470185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45.21</f>
        <v>45.21</v>
      </c>
      <c r="P25" s="38">
        <f>(O25*N25)</f>
        <v>17.280739824480005</v>
      </c>
      <c r="Q25" t="s">
        <v>12</v>
      </c>
      <c r="R25" s="24">
        <f>B39</f>
        <v>-0.65</v>
      </c>
      <c r="S25" s="38">
        <f>C39</f>
        <v>32.934038338461541</v>
      </c>
      <c r="T25" s="38">
        <f>D39</f>
        <v>-21.407124920000001</v>
      </c>
      <c r="U25" t="s">
        <v>90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R26" s="24">
        <f>B40</f>
        <v>-1.6148</v>
      </c>
      <c r="S26" s="38">
        <f>C40</f>
        <v>46.861096439187513</v>
      </c>
      <c r="T26" s="38">
        <f>D40</f>
        <v>-75.671298530000001</v>
      </c>
      <c r="U26" t="s">
        <v>91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70.05413466282117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0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B40" s="24">
        <v>-1.6148</v>
      </c>
      <c r="C40" s="38">
        <f t="shared" si="2"/>
        <v>46.861096439187513</v>
      </c>
      <c r="D40" s="38">
        <v>-75.671298530000001</v>
      </c>
      <c r="E40" s="38"/>
      <c r="S40" s="38"/>
      <c r="T40" s="38"/>
    </row>
    <row r="41" spans="2:23">
      <c r="C41" s="38"/>
      <c r="D41" s="38"/>
      <c r="E41" s="38"/>
      <c r="S41" s="38"/>
      <c r="T41" s="38"/>
    </row>
    <row r="42" spans="2:23">
      <c r="B42" s="24">
        <f>(SUM(B5:B41))</f>
        <v>3.7769131810000021</v>
      </c>
      <c r="C42" s="38"/>
      <c r="D42" s="38">
        <f>(SUM(D5:D41))</f>
        <v>41.047604029999974</v>
      </c>
      <c r="E42" s="38"/>
      <c r="F42" t="s">
        <v>9</v>
      </c>
      <c r="G42" s="38">
        <f>(D42/B42)</f>
        <v>10.868029542350222</v>
      </c>
      <c r="R42" s="24">
        <f>(SUM(R5:R36))</f>
        <v>3.7769131810000003</v>
      </c>
      <c r="S42" s="38"/>
      <c r="T42" s="38">
        <f>(SUM(T5:T36))</f>
        <v>41.04524447</v>
      </c>
      <c r="V42" t="s">
        <v>9</v>
      </c>
      <c r="W42" s="38">
        <f>(T42/R42)</f>
        <v>10.867404809959808</v>
      </c>
    </row>
    <row r="43" spans="2:23">
      <c r="M43" s="24"/>
      <c r="S43" s="38"/>
      <c r="T43" s="38"/>
    </row>
    <row r="46" spans="2:23">
      <c r="N46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2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7 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2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0.1069293709788962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0.99681565621526591</v>
      </c>
      <c r="K4" s="4">
        <f>(J4/D13-1)</f>
        <v>0.99363131243053182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0.22092923</v>
      </c>
      <c r="C6" s="40">
        <v>0</v>
      </c>
      <c r="D6" s="26">
        <f>(B6*C6)</f>
        <v>0</v>
      </c>
      <c r="E6" s="38">
        <f>(B6*J3)</f>
        <v>2.3623823594751882E-2</v>
      </c>
      <c r="G6" s="38"/>
      <c r="M6" t="s">
        <v>11</v>
      </c>
      <c r="N6" s="19">
        <f>($B$13/5)</f>
        <v>1.8644375199999998</v>
      </c>
      <c r="O6" s="35">
        <f>($C$5*Params!K8)</f>
        <v>7.1418695478700056E-2</v>
      </c>
      <c r="P6" s="38">
        <f>(O6*N6)</f>
        <v>0.13315569547994274</v>
      </c>
      <c r="Q6" s="38">
        <f>N6*$J$3</f>
        <v>0.19936313124305319</v>
      </c>
    </row>
    <row r="7" spans="2:17">
      <c r="C7" s="38"/>
      <c r="D7" s="38"/>
      <c r="E7" s="38"/>
      <c r="G7" s="38"/>
      <c r="N7" s="19">
        <f>($B$13/5)</f>
        <v>1.8644375199999998</v>
      </c>
      <c r="O7" s="35">
        <f>($C$5*Params!K9)</f>
        <v>8.7899932896861599E-2</v>
      </c>
      <c r="P7" s="38">
        <f>(O7*N7)</f>
        <v>0.16388393289839104</v>
      </c>
      <c r="Q7" s="38">
        <f>Q6*2</f>
        <v>0.39872626248610638</v>
      </c>
    </row>
    <row r="8" spans="2:17">
      <c r="C8" s="38"/>
      <c r="D8" s="38"/>
      <c r="E8" s="38"/>
      <c r="G8" s="38"/>
      <c r="N8" s="19">
        <f>($B$13/5)</f>
        <v>1.8644375199999998</v>
      </c>
      <c r="O8" s="35">
        <f>($C$5*Params!K10)</f>
        <v>0.12086240773318471</v>
      </c>
      <c r="P8" s="38">
        <f>(O8*N8)</f>
        <v>0.22534040773528771</v>
      </c>
      <c r="Q8" s="38">
        <f>Q6*3</f>
        <v>0.59808939372915959</v>
      </c>
    </row>
    <row r="9" spans="2:17">
      <c r="C9" s="38"/>
      <c r="D9" s="38"/>
      <c r="E9" s="38"/>
      <c r="G9" s="38"/>
      <c r="N9" s="19">
        <f>($B$13/5)</f>
        <v>1.8644375199999998</v>
      </c>
      <c r="O9" s="35">
        <f>($C$5*Params!K11)</f>
        <v>0.219749832242154</v>
      </c>
      <c r="P9" s="38">
        <f>(O9*N9)</f>
        <v>0.40970983224597762</v>
      </c>
      <c r="Q9" s="38">
        <f>Q6*4</f>
        <v>0.79745252497221275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0.93208986835959906</v>
      </c>
    </row>
    <row r="12" spans="2:17">
      <c r="C12" s="38"/>
      <c r="D12" s="38"/>
      <c r="E12" s="38"/>
      <c r="F12" t="s">
        <v>9</v>
      </c>
      <c r="G12" s="38">
        <f>(D13/B13)</f>
        <v>5.3635479294581033E-2</v>
      </c>
    </row>
    <row r="13" spans="2:17">
      <c r="B13">
        <f>(SUM(B5:B12))</f>
        <v>9.3221875999999995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5.3702607993517244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10.407930123554525</v>
      </c>
      <c r="K4" s="4">
        <f>(J4/D10-1)</f>
        <v>-1.4400556481579119E-2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2.4638500000000001E-3</v>
      </c>
      <c r="C6" s="40">
        <v>0</v>
      </c>
      <c r="D6" s="40">
        <f>(B6*C6)</f>
        <v>0</v>
      </c>
      <c r="E6" s="38">
        <f>(B6*J3)</f>
        <v>1.3231517070482746E-2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5.4487254783554002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1.93806791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L22" sqref="L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0.67143082103252882</v>
      </c>
      <c r="M3" t="s">
        <v>4</v>
      </c>
      <c r="N3" s="19">
        <f>(INDEX(N5:N14,MATCH(MAX(O6:O7),O5:O14,0))/0.9)</f>
        <v>11.44968313703704</v>
      </c>
      <c r="O3" s="37">
        <f>(MAX(O6:O7)*0.85)</f>
        <v>0.48540838895304461</v>
      </c>
      <c r="P3" s="38">
        <f>(O3*N3)</f>
        <v>5.5577722455719911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20.756709403010319</v>
      </c>
      <c r="K4" s="4">
        <f>(J4/D14-1)</f>
        <v>7.8772838553456239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54.321418870000002</v>
      </c>
      <c r="S5" s="38">
        <f>(T5/R5)</f>
        <v>0.3516108451752597</v>
      </c>
      <c r="T5" s="38">
        <f>(SUM(D5:D7))</f>
        <v>19.100000000000001</v>
      </c>
    </row>
    <row r="6" spans="2:21">
      <c r="B6" s="20">
        <v>0.74640740000000005</v>
      </c>
      <c r="C6" s="40">
        <v>0</v>
      </c>
      <c r="D6" s="40">
        <f>(B6*C6)</f>
        <v>0</v>
      </c>
      <c r="E6" s="38">
        <f>(B6*J3)</f>
        <v>0.50116093340675516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10.304714823333336</v>
      </c>
      <c r="O7" s="38">
        <f>($C$5*Params!K9)</f>
        <v>0.57106869288593487</v>
      </c>
      <c r="P7" s="38">
        <f>(O7*N7)</f>
        <v>5.8847000247232852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10.304714823333336</v>
      </c>
      <c r="O8" s="38">
        <f>($C$5*Params!K10)</f>
        <v>0.78521945271816052</v>
      </c>
      <c r="P8" s="38">
        <f>(O8*N8)</f>
        <v>8.0914625339945179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10.304714823333336</v>
      </c>
      <c r="O9" s="38">
        <f>($C$5*Params!K11)</f>
        <v>1.4276717322148371</v>
      </c>
      <c r="P9" s="38">
        <f>(O9*N9)</f>
        <v>14.711750061808214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33.740609980526017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7.5634713497216177E-2</v>
      </c>
    </row>
    <row r="14" spans="2:21">
      <c r="B14" s="19">
        <f>(SUM(B5:B13))</f>
        <v>30.914144470000011</v>
      </c>
      <c r="D14" s="38">
        <f>(SUM(D5:D13))</f>
        <v>2.3381824600000005</v>
      </c>
    </row>
    <row r="18" spans="14:20">
      <c r="R18">
        <f>(SUM(R5:R17))</f>
        <v>30.914144470000011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X41" sqref="X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0.1343844733782999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5.7507905769028653</v>
      </c>
      <c r="K4" s="4">
        <f>(J4/D13-1)</f>
        <v>2.7136159750730289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5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0.84736940295217067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2.4779784450716891</v>
      </c>
      <c r="K4" s="4">
        <f>(J4/D10-1)</f>
        <v>-0.17400718497610368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4.2000823542901944E-3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2.5175293631615423</v>
      </c>
      <c r="K4" s="4">
        <f>(J4/D10-1)</f>
        <v>-0.1608235456128192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0.36225882677991139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2.203910250363625</v>
      </c>
      <c r="K4" s="4">
        <f>(J4/D9-1)</f>
        <v>-0.92365434999189733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O11:O14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O20:O23">
    <cfRule type="cellIs" dxfId="227" priority="5" operator="lessThan">
      <formula>$J$3</formula>
    </cfRule>
    <cfRule type="cellIs" dxfId="226" priority="6" operator="greaterThan">
      <formula>$J$3</formula>
    </cfRule>
  </conditionalFormatting>
  <conditionalFormatting sqref="O29:O32">
    <cfRule type="cellIs" dxfId="225" priority="3" operator="lessThan">
      <formula>$J$3</formula>
    </cfRule>
    <cfRule type="cellIs" dxfId="224" priority="4" operator="greaterThan">
      <formula>$J$3</formula>
    </cfRule>
  </conditionalFormatting>
  <conditionalFormatting sqref="N6">
    <cfRule type="cellIs" dxfId="223" priority="1" operator="lessThan">
      <formula>$J$3</formula>
    </cfRule>
    <cfRule type="cellIs" dxfId="222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694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3.3839693559984661E-3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9.2987419788737107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-259.6552580211262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-177.39525802112621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694</v>
      </c>
      <c r="E34">
        <f t="shared" ref="E34:E40" si="1">C34*D34</f>
        <v>4340.2759999999998</v>
      </c>
      <c r="F34" s="29">
        <f t="shared" ref="F34:F40" si="2">E34*$N$5</f>
        <v>3615.4499079999996</v>
      </c>
      <c r="G34" s="38">
        <v>3.5</v>
      </c>
      <c r="H34" s="30">
        <f>G50</f>
        <v>1.5615590400000001</v>
      </c>
      <c r="I34" s="39">
        <f t="shared" ref="I34:I41" si="3">((F34-H34*D34)*$J$3-G34)</f>
        <v>5.0672897471934579</v>
      </c>
      <c r="J34">
        <v>1</v>
      </c>
      <c r="K34" s="44">
        <f t="shared" ref="K34:K40" si="4">I34*J34</f>
        <v>5.0672897471934579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694</v>
      </c>
      <c r="E35">
        <f t="shared" si="1"/>
        <v>670.404</v>
      </c>
      <c r="F35" s="29">
        <f t="shared" si="2"/>
        <v>558.44653199999993</v>
      </c>
      <c r="G35" s="38">
        <v>3.5</v>
      </c>
      <c r="H35" s="30">
        <f>G51</f>
        <v>0.21337130135885166</v>
      </c>
      <c r="I35" s="39">
        <f t="shared" si="3"/>
        <v>-2.1113311587504038</v>
      </c>
      <c r="J35">
        <v>1</v>
      </c>
      <c r="K35" s="44">
        <f t="shared" si="4"/>
        <v>-2.1113311587504038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694</v>
      </c>
      <c r="E36">
        <f t="shared" si="1"/>
        <v>590.59399999999994</v>
      </c>
      <c r="F36" s="29">
        <f t="shared" si="2"/>
        <v>491.96480199999991</v>
      </c>
      <c r="G36" s="38">
        <v>3.5</v>
      </c>
      <c r="H36" s="30">
        <f>G52</f>
        <v>0.18479602162162162</v>
      </c>
      <c r="I36" s="39">
        <f t="shared" si="3"/>
        <v>-2.2691949733510777</v>
      </c>
      <c r="J36">
        <v>1</v>
      </c>
      <c r="K36" s="44">
        <f t="shared" si="4"/>
        <v>-2.2691949733510777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660</v>
      </c>
      <c r="E37">
        <f t="shared" si="1"/>
        <v>561.66</v>
      </c>
      <c r="F37" s="29">
        <f t="shared" si="2"/>
        <v>467.86277999999993</v>
      </c>
      <c r="G37" s="38">
        <v>0</v>
      </c>
      <c r="H37" s="30">
        <f>G52</f>
        <v>0.18479602162162162</v>
      </c>
      <c r="I37" s="39">
        <f t="shared" si="3"/>
        <v>1.1705062213087734</v>
      </c>
      <c r="J37">
        <v>3</v>
      </c>
      <c r="K37" s="44">
        <f t="shared" si="4"/>
        <v>3.5115186639263198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602</v>
      </c>
      <c r="E38">
        <f t="shared" si="1"/>
        <v>512.30200000000002</v>
      </c>
      <c r="F38" s="29">
        <f t="shared" si="2"/>
        <v>426.74756600000001</v>
      </c>
      <c r="G38" s="38">
        <v>0</v>
      </c>
      <c r="H38" s="30">
        <f>H37</f>
        <v>0.18479602162162162</v>
      </c>
      <c r="I38" s="39">
        <f t="shared" si="3"/>
        <v>1.0676435533755786</v>
      </c>
      <c r="J38">
        <v>1</v>
      </c>
      <c r="K38" s="44">
        <f t="shared" si="4"/>
        <v>1.0676435533755786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554</v>
      </c>
      <c r="E39">
        <f t="shared" si="1"/>
        <v>471.45400000000001</v>
      </c>
      <c r="F39" s="29">
        <f t="shared" si="2"/>
        <v>392.721182</v>
      </c>
      <c r="G39" s="38">
        <v>0</v>
      </c>
      <c r="H39" s="30">
        <f>H38</f>
        <v>0.18479602162162162</v>
      </c>
      <c r="I39" s="39">
        <f t="shared" si="3"/>
        <v>0.9825158281894858</v>
      </c>
      <c r="J39">
        <v>1</v>
      </c>
      <c r="K39" s="44">
        <f t="shared" si="4"/>
        <v>0.9825158281894858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0.1400674623738786</v>
      </c>
      <c r="J40" s="16">
        <v>1</v>
      </c>
      <c r="K40" s="46">
        <f t="shared" si="4"/>
        <v>0.1400674623738786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420</v>
      </c>
      <c r="E41">
        <f>(C41*D41)</f>
        <v>357.42</v>
      </c>
      <c r="F41" s="29">
        <f>(E41*$N$5)</f>
        <v>297.73086000000001</v>
      </c>
      <c r="G41" s="38">
        <v>0</v>
      </c>
      <c r="H41" s="29">
        <f>(H37)</f>
        <v>0.18479602162162162</v>
      </c>
      <c r="I41" s="39">
        <f t="shared" si="3"/>
        <v>0.74486759537831049</v>
      </c>
      <c r="J41">
        <v>1</v>
      </c>
      <c r="K41" s="44">
        <f>(I41*J41)</f>
        <v>0.74486759537831049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4.4923899788737121</v>
      </c>
      <c r="P46">
        <f>(O46/J3)</f>
        <v>1327.5504315399446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1" priority="17" operator="lessThan">
      <formula>$C$5</formula>
    </cfRule>
    <cfRule type="cellIs" dxfId="220" priority="18" operator="greaterThan">
      <formula>$C$5</formula>
    </cfRule>
  </conditionalFormatting>
  <conditionalFormatting sqref="L35">
    <cfRule type="cellIs" dxfId="219" priority="15" operator="lessThan">
      <formula>$C$6</formula>
    </cfRule>
    <cfRule type="cellIs" dxfId="218" priority="16" operator="greaterThan">
      <formula>$C$6</formula>
    </cfRule>
  </conditionalFormatting>
  <conditionalFormatting sqref="L39">
    <cfRule type="cellIs" dxfId="217" priority="13" operator="lessThan">
      <formula>$C$20</formula>
    </cfRule>
    <cfRule type="cellIs" dxfId="216" priority="14" operator="greaterThan">
      <formula>$C$20</formula>
    </cfRule>
  </conditionalFormatting>
  <conditionalFormatting sqref="L38">
    <cfRule type="cellIs" dxfId="215" priority="11" operator="lessThan">
      <formula>$C$19</formula>
    </cfRule>
    <cfRule type="cellIs" dxfId="214" priority="12" operator="greaterThan">
      <formula>$C$19</formula>
    </cfRule>
  </conditionalFormatting>
  <conditionalFormatting sqref="L37">
    <cfRule type="cellIs" dxfId="213" priority="9" operator="lessThan">
      <formula>$C$17</formula>
    </cfRule>
    <cfRule type="cellIs" dxfId="212" priority="10" operator="greaterThan">
      <formula>$C$17</formula>
    </cfRule>
  </conditionalFormatting>
  <conditionalFormatting sqref="L36">
    <cfRule type="cellIs" dxfId="211" priority="7" operator="lessThan">
      <formula>$C$7</formula>
    </cfRule>
    <cfRule type="cellIs" dxfId="210" priority="8" operator="greaterThan">
      <formula>$C$7</formula>
    </cfRule>
  </conditionalFormatting>
  <conditionalFormatting sqref="L41">
    <cfRule type="cellIs" dxfId="209" priority="5" operator="lessThan">
      <formula>$C$30</formula>
    </cfRule>
    <cfRule type="cellIs" dxfId="208" priority="6" operator="greaterThan">
      <formula>$C$30</formula>
    </cfRule>
  </conditionalFormatting>
  <conditionalFormatting sqref="L42">
    <cfRule type="cellIs" dxfId="207" priority="3" operator="lessThan">
      <formula>$C$27</formula>
    </cfRule>
    <cfRule type="cellIs" dxfId="206" priority="4" operator="greaterThan">
      <formula>$C$27</formula>
    </cfRule>
  </conditionalFormatting>
  <conditionalFormatting sqref="L43:L45">
    <cfRule type="cellIs" dxfId="205" priority="1" operator="lessThan">
      <formula>$C$7</formula>
    </cfRule>
    <cfRule type="cellIs" dxfId="20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0.37939897810648471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42.800651707567752</v>
      </c>
      <c r="K4" s="4">
        <f>(J4/D13-1)</f>
        <v>0.13861692060586916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0.66897658000000004</v>
      </c>
      <c r="C6" s="40">
        <v>0</v>
      </c>
      <c r="D6" s="40">
        <f>(B6*C6)</f>
        <v>0</v>
      </c>
      <c r="E6" s="38">
        <f>(B6*J3)</f>
        <v>0.25380903082917106</v>
      </c>
      <c r="M6" t="s">
        <v>11</v>
      </c>
      <c r="N6" s="1">
        <f>($B$13/5)</f>
        <v>22.562344222</v>
      </c>
      <c r="O6" s="38">
        <f>($S$7*Params!K8)</f>
        <v>0.44044312482164377</v>
      </c>
      <c r="P6" s="38">
        <f>(O6*N6)</f>
        <v>9.9374293924392401</v>
      </c>
      <c r="R6" s="2">
        <f>(B6)</f>
        <v>0.66897658000000004</v>
      </c>
      <c r="S6" s="40">
        <v>0</v>
      </c>
      <c r="T6" s="40">
        <f>(D6)</f>
        <v>0</v>
      </c>
      <c r="U6" s="38">
        <f>(R6*J3)</f>
        <v>0.25380903082917106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22.562344222</v>
      </c>
      <c r="O7" s="38">
        <f>($S$7*Params!K9)</f>
        <v>0.54208384593433079</v>
      </c>
      <c r="P7" s="38">
        <f>(O7*N7)</f>
        <v>12.230682329155986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22.562344222</v>
      </c>
      <c r="O8" s="38">
        <f>($C$7*Params!K10)</f>
        <v>0.74536528815970493</v>
      </c>
      <c r="P8" s="38">
        <f>(O8*N8)</f>
        <v>16.817188202589485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22.562344222</v>
      </c>
      <c r="O9" s="38">
        <f>($C$7*Params!K11)</f>
        <v>1.355209614835827</v>
      </c>
      <c r="P9" s="38">
        <f>(O9*N9)</f>
        <v>30.576705822889966</v>
      </c>
    </row>
    <row r="10" spans="2:21">
      <c r="N10" s="1"/>
      <c r="P10" s="38"/>
    </row>
    <row r="11" spans="2:21">
      <c r="P11" s="38">
        <f>(SUM(P6:P9))</f>
        <v>69.562005747074679</v>
      </c>
    </row>
    <row r="12" spans="2:21">
      <c r="F12" t="s">
        <v>9</v>
      </c>
      <c r="G12" s="35">
        <f>(D13/B13)</f>
        <v>0.33321038115664292</v>
      </c>
    </row>
    <row r="13" spans="2:21">
      <c r="B13" s="1">
        <f>(SUM(B5:B12))</f>
        <v>112.81172111000001</v>
      </c>
      <c r="D13" s="38">
        <f>(SUM(D5:D12))</f>
        <v>37.590036590000004</v>
      </c>
      <c r="R13" s="1">
        <f>(SUM(R5:R12))</f>
        <v>112.81172111000001</v>
      </c>
      <c r="T13" s="38">
        <f>(SUM(T5:T12))</f>
        <v>37.590036590000004</v>
      </c>
    </row>
  </sheetData>
  <conditionalFormatting sqref="C5 C7 G12 S5 S7">
    <cfRule type="cellIs" dxfId="203" priority="15" operator="lessThan">
      <formula>$J$3</formula>
    </cfRule>
    <cfRule type="cellIs" dxfId="202" priority="16" operator="greaterThan">
      <formula>$J$3</formula>
    </cfRule>
  </conditionalFormatting>
  <conditionalFormatting sqref="O6:O9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0.13267450117587701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8.397514653385155</v>
      </c>
      <c r="K4" s="4">
        <f>(J4/D14-1)</f>
        <v>-0.14536628500199522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0.55130182000000005</v>
      </c>
      <c r="C6" s="40">
        <v>0</v>
      </c>
      <c r="D6" s="40">
        <f>(B6*C6)</f>
        <v>0</v>
      </c>
      <c r="E6" s="38">
        <f>(B6*J3)</f>
        <v>7.3143693965853143E-2</v>
      </c>
      <c r="M6" t="s">
        <v>11</v>
      </c>
      <c r="N6" s="29">
        <f>($B$14/5)</f>
        <v>12.658822273999998</v>
      </c>
      <c r="O6" s="38">
        <f>($C$5*Params!K8)</f>
        <v>0.21940472231459929</v>
      </c>
      <c r="P6" s="38">
        <f>(O6*N6)</f>
        <v>2.7774053858568339</v>
      </c>
      <c r="R6" s="36">
        <f>(B6)</f>
        <v>0.55130182000000005</v>
      </c>
      <c r="S6" s="40">
        <v>0</v>
      </c>
      <c r="T6" s="40">
        <f>(D6)</f>
        <v>0</v>
      </c>
      <c r="U6" s="38">
        <f>(E6)</f>
        <v>7.3143693965853143E-2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12.658822273999998</v>
      </c>
      <c r="O7" s="38">
        <f>($C$5*Params!K9)</f>
        <v>0.27003658131027602</v>
      </c>
      <c r="P7" s="38">
        <f>(O7*N7)</f>
        <v>3.4183450902853338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12.658822273999998</v>
      </c>
      <c r="O8" s="38">
        <f>($C$5*Params!K10)</f>
        <v>0.37130029930162955</v>
      </c>
      <c r="P8" s="38">
        <f>(O8*N8)</f>
        <v>4.7002244991423341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12.658822273999998</v>
      </c>
      <c r="O9" s="38">
        <f>($C$5*Params!K11)</f>
        <v>0.67509145327569009</v>
      </c>
      <c r="P9" s="38">
        <f>(O9*N9)</f>
        <v>8.5458627257133344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19.441837700997837</v>
      </c>
    </row>
    <row r="13" spans="2:21">
      <c r="F13" t="s">
        <v>9</v>
      </c>
      <c r="G13" s="38">
        <f>(D14/B14)</f>
        <v>0.15524136112063722</v>
      </c>
    </row>
    <row r="14" spans="2:21">
      <c r="B14" s="29">
        <f>(SUM(B5:B13))</f>
        <v>63.294111369999996</v>
      </c>
      <c r="D14" s="38">
        <f>(SUM(D5:D13))</f>
        <v>9.8258639999999993</v>
      </c>
    </row>
    <row r="17" spans="11:20">
      <c r="N17" s="29"/>
      <c r="R17" s="29">
        <f>(SUM(R5:R16))</f>
        <v>63.294111370000003</v>
      </c>
      <c r="T17" s="38">
        <f>(SUM(T5:T16))</f>
        <v>9.8258639999999993</v>
      </c>
    </row>
    <row r="20" spans="11:20">
      <c r="K20" s="39"/>
    </row>
  </sheetData>
  <conditionalFormatting sqref="C5">
    <cfRule type="cellIs" dxfId="197" priority="13" operator="lessThan">
      <formula>$J$3</formula>
    </cfRule>
    <cfRule type="cellIs" dxfId="196" priority="14" operator="greaterThan">
      <formula>$J$3</formula>
    </cfRule>
  </conditionalFormatting>
  <conditionalFormatting sqref="C9:C10">
    <cfRule type="cellIs" dxfId="195" priority="11" operator="lessThan">
      <formula>$J$3</formula>
    </cfRule>
    <cfRule type="cellIs" dxfId="194" priority="12" operator="greaterThan">
      <formula>$J$3</formula>
    </cfRule>
  </conditionalFormatting>
  <conditionalFormatting sqref="O6:O9">
    <cfRule type="cellIs" dxfId="193" priority="9" operator="lessThan">
      <formula>$J$3</formula>
    </cfRule>
    <cfRule type="cellIs" dxfId="192" priority="10" operator="greaterThan">
      <formula>$J$3</formula>
    </cfRule>
  </conditionalFormatting>
  <conditionalFormatting sqref="S5 S7:S8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O6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2023-11-11T13:07:16Z</dcterms:modified>
</cp:coreProperties>
</file>