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1" l="1"/>
  <c r="C46"/>
  <c r="C29"/>
  <c r="C23" l="1"/>
  <c r="T2"/>
  <c r="C23" i="2" l="1"/>
  <c r="C18" i="1" l="1"/>
  <c r="C4"/>
  <c r="C38"/>
  <c r="C30"/>
  <c r="Q2" l="1"/>
  <c r="C45" l="1"/>
  <c r="C43" l="1"/>
  <c r="C48" l="1"/>
  <c r="C44" l="1"/>
  <c r="C16" l="1"/>
  <c r="C47" l="1"/>
  <c r="C32" l="1"/>
  <c r="C24"/>
  <c r="C42" l="1"/>
  <c r="C17" l="1"/>
  <c r="C37" l="1"/>
  <c r="C35"/>
  <c r="C36" l="1"/>
  <c r="C25" l="1"/>
  <c r="C34" l="1"/>
  <c r="C50" l="1"/>
  <c r="C28" l="1"/>
  <c r="C19"/>
  <c r="C49" l="1"/>
  <c r="C20" l="1"/>
  <c r="C13" l="1"/>
  <c r="C15"/>
  <c r="C39" l="1"/>
  <c r="C14"/>
  <c r="C40" l="1"/>
  <c r="C21"/>
  <c r="C31"/>
  <c r="C27"/>
  <c r="C33"/>
  <c r="C22"/>
  <c r="C12"/>
  <c r="C26"/>
  <c r="C7" l="1"/>
  <c r="D13" l="1"/>
  <c r="N9"/>
  <c r="D15"/>
  <c r="D48"/>
  <c r="D7"/>
  <c r="E7" s="1"/>
  <c r="D17"/>
  <c r="D41"/>
  <c r="D21"/>
  <c r="D23"/>
  <c r="D19"/>
  <c r="D47"/>
  <c r="D36"/>
  <c r="D31"/>
  <c r="D43"/>
  <c r="D50"/>
  <c r="D39"/>
  <c r="D16"/>
  <c r="D26"/>
  <c r="D46"/>
  <c r="D38"/>
  <c r="D40"/>
  <c r="D27"/>
  <c r="D45"/>
  <c r="M9"/>
  <c r="D42"/>
  <c r="D25"/>
  <c r="Q3"/>
  <c r="D35"/>
  <c r="D20"/>
  <c r="D24"/>
  <c r="D33"/>
  <c r="D12"/>
  <c r="D28"/>
  <c r="D14"/>
  <c r="D49"/>
  <c r="D44"/>
  <c r="N8"/>
  <c r="D32"/>
  <c r="D18"/>
  <c r="D30"/>
  <c r="D37"/>
  <c r="D34"/>
  <c r="D29"/>
  <c r="M8"/>
  <c r="D22"/>
  <c r="M10" l="1"/>
  <c r="N10"/>
  <c r="M11" l="1"/>
  <c r="N11"/>
  <c r="N12" l="1"/>
  <c r="M12"/>
  <c r="N13" l="1"/>
  <c r="M13"/>
  <c r="N14" l="1"/>
  <c r="M14"/>
  <c r="M15" l="1"/>
  <c r="N15"/>
  <c r="M16" l="1"/>
  <c r="N16"/>
  <c r="N17" l="1"/>
  <c r="M17"/>
  <c r="N18" l="1"/>
  <c r="M18"/>
  <c r="N19" l="1"/>
  <c r="M19"/>
  <c r="M20" l="1"/>
  <c r="N20"/>
  <c r="M21" l="1"/>
  <c r="M22" s="1"/>
  <c r="N21"/>
  <c r="M23" l="1"/>
  <c r="N23"/>
  <c r="N24" l="1"/>
  <c r="M24"/>
  <c r="M25" l="1"/>
  <c r="N25"/>
  <c r="N26" l="1"/>
  <c r="M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N37" l="1"/>
  <c r="M37"/>
  <c r="M38" l="1"/>
  <c r="N38"/>
  <c r="M39" l="1"/>
  <c r="N39"/>
</calcChain>
</file>

<file path=xl/sharedStrings.xml><?xml version="1.0" encoding="utf-8"?>
<sst xmlns="http://schemas.openxmlformats.org/spreadsheetml/2006/main" count="92" uniqueCount="59">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</sst>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919.21207713496301</c:v>
                </c:pt>
                <c:pt idx="1">
                  <c:v>773.59212484959619</c:v>
                </c:pt>
                <c:pt idx="2">
                  <c:v>829.04597540955103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919.21207713496301</v>
          </cell>
        </row>
      </sheetData>
      <sheetData sheetId="1">
        <row r="4">
          <cell r="J4">
            <v>773.59212484959619</v>
          </cell>
        </row>
      </sheetData>
      <sheetData sheetId="2">
        <row r="2">
          <cell r="Y2">
            <v>66.209999999999994</v>
          </cell>
        </row>
      </sheetData>
      <sheetData sheetId="3">
        <row r="4">
          <cell r="J4">
            <v>0.99638626013585652</v>
          </cell>
        </row>
      </sheetData>
      <sheetData sheetId="4">
        <row r="46">
          <cell r="M46">
            <v>76.27000000000001</v>
          </cell>
          <cell r="O46">
            <v>0.63129783158269248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30.058206990890483</v>
          </cell>
        </row>
      </sheetData>
      <sheetData sheetId="8">
        <row r="4">
          <cell r="J4">
            <v>9.2377067423818602</v>
          </cell>
        </row>
      </sheetData>
      <sheetData sheetId="9">
        <row r="4">
          <cell r="J4">
            <v>21.96846837193905</v>
          </cell>
        </row>
      </sheetData>
      <sheetData sheetId="10">
        <row r="4">
          <cell r="J4">
            <v>12.707946545331072</v>
          </cell>
        </row>
      </sheetData>
      <sheetData sheetId="11">
        <row r="4">
          <cell r="J4">
            <v>29.395379068741228</v>
          </cell>
        </row>
      </sheetData>
      <sheetData sheetId="12">
        <row r="4">
          <cell r="J4">
            <v>2.4357489110951871</v>
          </cell>
        </row>
      </sheetData>
      <sheetData sheetId="13">
        <row r="4">
          <cell r="J4">
            <v>149.1072376093162</v>
          </cell>
        </row>
      </sheetData>
      <sheetData sheetId="14">
        <row r="4">
          <cell r="J4">
            <v>4.3712071304601299</v>
          </cell>
        </row>
      </sheetData>
      <sheetData sheetId="15">
        <row r="4">
          <cell r="J4">
            <v>25.651112635396142</v>
          </cell>
        </row>
      </sheetData>
      <sheetData sheetId="16">
        <row r="4">
          <cell r="J4">
            <v>4.4843992749064352</v>
          </cell>
        </row>
      </sheetData>
      <sheetData sheetId="17">
        <row r="4">
          <cell r="J4">
            <v>5.6068684427289899</v>
          </cell>
        </row>
      </sheetData>
      <sheetData sheetId="18">
        <row r="4">
          <cell r="J4">
            <v>8.2415609181831737</v>
          </cell>
        </row>
      </sheetData>
      <sheetData sheetId="19">
        <row r="4">
          <cell r="J4">
            <v>5.8376815036006757</v>
          </cell>
        </row>
      </sheetData>
      <sheetData sheetId="20">
        <row r="4">
          <cell r="J4">
            <v>10.890288773277543</v>
          </cell>
        </row>
      </sheetData>
      <sheetData sheetId="21">
        <row r="4">
          <cell r="J4">
            <v>1.3492430635121224</v>
          </cell>
        </row>
      </sheetData>
      <sheetData sheetId="22">
        <row r="4">
          <cell r="J4">
            <v>28.595812023081187</v>
          </cell>
        </row>
      </sheetData>
      <sheetData sheetId="23">
        <row r="4">
          <cell r="J4">
            <v>37.270514589215992</v>
          </cell>
        </row>
      </sheetData>
      <sheetData sheetId="24">
        <row r="4">
          <cell r="J4">
            <v>28.780607510121548</v>
          </cell>
        </row>
      </sheetData>
      <sheetData sheetId="25">
        <row r="4">
          <cell r="J4">
            <v>26.60531865181639</v>
          </cell>
        </row>
      </sheetData>
      <sheetData sheetId="26">
        <row r="4">
          <cell r="J4">
            <v>3.7234986483973325</v>
          </cell>
        </row>
      </sheetData>
      <sheetData sheetId="27">
        <row r="4">
          <cell r="J4">
            <v>136.30107643929082</v>
          </cell>
        </row>
      </sheetData>
      <sheetData sheetId="28">
        <row r="4">
          <cell r="J4">
            <v>0.69461944028727907</v>
          </cell>
        </row>
      </sheetData>
      <sheetData sheetId="29">
        <row r="4">
          <cell r="J4">
            <v>7.2732097013872821</v>
          </cell>
        </row>
      </sheetData>
      <sheetData sheetId="30">
        <row r="4">
          <cell r="J4">
            <v>22.102579617945082</v>
          </cell>
        </row>
      </sheetData>
      <sheetData sheetId="31">
        <row r="4">
          <cell r="J4">
            <v>3.4235378511063037</v>
          </cell>
        </row>
      </sheetData>
      <sheetData sheetId="32">
        <row r="4">
          <cell r="J4">
            <v>3.0702097776845885</v>
          </cell>
        </row>
      </sheetData>
      <sheetData sheetId="33">
        <row r="4">
          <cell r="J4">
            <v>2.1217533529185615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15+15.37</f>
        <v>30.369999999999997</v>
      </c>
      <c r="J2" t="s">
        <v>6</v>
      </c>
      <c r="K2" s="9">
        <v>17.36</v>
      </c>
      <c r="M2" t="s">
        <v>7</v>
      </c>
      <c r="N2" s="9">
        <v>13.32</v>
      </c>
      <c r="P2" t="s">
        <v>8</v>
      </c>
      <c r="Q2" s="10">
        <f>N2+K2+H2</f>
        <v>61.05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2.3975358060902164E-2</v>
      </c>
    </row>
    <row r="4" spans="2:20">
      <c r="B4" t="s">
        <v>30</v>
      </c>
      <c r="C4" s="19">
        <f>Investissement!C23</f>
        <v>2279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2546.3644732612916</v>
      </c>
      <c r="D7" s="20">
        <f>(C7*[1]Feuil1!$K$2-C4)/C4</f>
        <v>3.9104414275121152E-2</v>
      </c>
      <c r="E7" s="32">
        <f>C7-C7/(1+D7)</f>
        <v>95.826838852689434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919.21207713496301</v>
      </c>
    </row>
    <row r="9" spans="2:20">
      <c r="M9" s="17" t="str">
        <f>IF(C13&gt;C7*[2]Params!F8,B13,"Others")</f>
        <v>BTC</v>
      </c>
      <c r="N9" s="18">
        <f>IF(C13&gt;C7*0.1,C13,C7)</f>
        <v>773.59212484959619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829.04597540955103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919.21207713496301</v>
      </c>
      <c r="D12" s="30">
        <f>C12/$C$7</f>
        <v>0.36098998662107057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773.59212484959619</v>
      </c>
      <c r="D13" s="30">
        <f t="shared" ref="D13:D50" si="0">C13/$C$7</f>
        <v>0.30380259109522029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149.1072376093162</v>
      </c>
      <c r="D14" s="30">
        <f t="shared" si="0"/>
        <v>5.855691091163593E-2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136.30107643929082</v>
      </c>
      <c r="D15" s="30">
        <f t="shared" si="0"/>
        <v>5.3527716817664099E-2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2.9952507113923148E-2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66.209999999999994</v>
      </c>
      <c r="D17" s="30">
        <f t="shared" si="0"/>
        <v>2.6001776530914532E-2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7</v>
      </c>
      <c r="C18" s="1">
        <f>$N$2</f>
        <v>13.32</v>
      </c>
      <c r="D18" s="30">
        <f>C18/$C$7</f>
        <v>5.2309872132877454E-3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37.270514589215992</v>
      </c>
      <c r="D19" s="30">
        <f>C19/$C$7</f>
        <v>1.4636755649312553E-2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57</v>
      </c>
      <c r="C20" s="9">
        <f>[2]MINA!$J$4</f>
        <v>28.780607510121548</v>
      </c>
      <c r="D20" s="30">
        <f t="shared" si="0"/>
        <v>1.1302626867575005E-2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29.395379068741228</v>
      </c>
      <c r="D21" s="30">
        <f t="shared" si="0"/>
        <v>1.1544057960835704E-2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30.058206990890483</v>
      </c>
      <c r="D22" s="30">
        <f t="shared" si="0"/>
        <v>1.1804361593371202E-2</v>
      </c>
      <c r="M22" s="17" t="str">
        <f>IF(OR(M21="",M21="Others"),"",IF(C26&gt;C7*[2]Params!F8,B26,"Others"))</f>
        <v/>
      </c>
      <c r="N22" s="18"/>
    </row>
    <row r="23" spans="2:17">
      <c r="B23" s="7" t="s">
        <v>5</v>
      </c>
      <c r="C23" s="1">
        <f>H$2</f>
        <v>30.369999999999997</v>
      </c>
      <c r="D23" s="30">
        <f t="shared" si="0"/>
        <v>1.192680793299916E-2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49</v>
      </c>
      <c r="C24" s="1">
        <f>[2]LUNC!J4</f>
        <v>28.595812023081187</v>
      </c>
      <c r="D24" s="30">
        <f t="shared" si="0"/>
        <v>1.123005458305688E-2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26.60531865181639</v>
      </c>
      <c r="D25" s="30">
        <f t="shared" si="0"/>
        <v>1.0448354479962273E-2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25.651112635396142</v>
      </c>
      <c r="D26" s="30">
        <f t="shared" si="0"/>
        <v>1.0073621786964033E-2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21.96846837193905</v>
      </c>
      <c r="D27" s="30">
        <f t="shared" si="0"/>
        <v>8.627385671856563E-3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41</v>
      </c>
      <c r="C28" s="1">
        <f>[2]XRP!$J$4</f>
        <v>22.102579617945082</v>
      </c>
      <c r="D28" s="30">
        <f t="shared" si="0"/>
        <v>8.6800534055664451E-3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22</v>
      </c>
      <c r="C29" s="1">
        <f>-[2]BIGTIME!$C$4</f>
        <v>20</v>
      </c>
      <c r="D29" s="30">
        <f t="shared" si="0"/>
        <v>7.8543351550867044E-3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6</v>
      </c>
      <c r="C30" s="1">
        <f>$K$2</f>
        <v>17.36</v>
      </c>
      <c r="D30" s="30">
        <f t="shared" si="0"/>
        <v>6.8175629146152586E-3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12.707946545331072</v>
      </c>
      <c r="D31" s="30">
        <f t="shared" si="0"/>
        <v>4.9906235649978242E-3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10.890288773277543</v>
      </c>
      <c r="D32" s="30">
        <f t="shared" si="0"/>
        <v>4.2767988980499929E-3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9.2377067423818602</v>
      </c>
      <c r="D33" s="30">
        <f t="shared" si="0"/>
        <v>3.627802240953566E-3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8.2415609181831737</v>
      </c>
      <c r="D34" s="30">
        <f t="shared" si="0"/>
        <v>3.2365990826237379E-3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7.2732097013872821</v>
      </c>
      <c r="D35" s="30">
        <f t="shared" si="0"/>
        <v>2.8563113323961898E-3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5.8376815036006757</v>
      </c>
      <c r="D36" s="30">
        <f t="shared" si="0"/>
        <v>2.2925553528965097E-3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5.6068684427289899</v>
      </c>
      <c r="D37" s="30">
        <f t="shared" si="0"/>
        <v>2.2019111959836273E-3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30">
        <f t="shared" si="0"/>
        <v>2.1206704918734103E-3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4.4843992749064352</v>
      </c>
      <c r="D39" s="30">
        <f t="shared" si="0"/>
        <v>1.7610987437171469E-3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4.3712071304601299</v>
      </c>
      <c r="D40" s="30">
        <f t="shared" si="0"/>
        <v>1.7166462917469335E-3</v>
      </c>
    </row>
    <row r="41" spans="2:14">
      <c r="B41" s="22" t="s">
        <v>56</v>
      </c>
      <c r="C41" s="9">
        <f>[2]SHIB!$J$4</f>
        <v>3.7234986483973325</v>
      </c>
      <c r="D41" s="30">
        <f t="shared" si="0"/>
        <v>1.4622803167012497E-3</v>
      </c>
    </row>
    <row r="42" spans="2:14">
      <c r="B42" s="22" t="s">
        <v>50</v>
      </c>
      <c r="C42" s="9">
        <f>[2]KAVA!$J$4</f>
        <v>3.0702097776845885</v>
      </c>
      <c r="D42" s="30">
        <f t="shared" si="0"/>
        <v>1.2057228295179498E-3</v>
      </c>
    </row>
    <row r="43" spans="2:14">
      <c r="B43" s="22" t="s">
        <v>37</v>
      </c>
      <c r="C43" s="9">
        <f>[2]GRT!$J$4</f>
        <v>3.4235378511063037</v>
      </c>
      <c r="D43" s="30">
        <f t="shared" si="0"/>
        <v>1.3444806849357116E-3</v>
      </c>
    </row>
    <row r="44" spans="2:14">
      <c r="B44" s="22" t="s">
        <v>36</v>
      </c>
      <c r="C44" s="9">
        <f>[2]AMP!$J$4</f>
        <v>2.4357489110951871</v>
      </c>
      <c r="D44" s="30">
        <f t="shared" si="0"/>
        <v>9.5655941506895431E-4</v>
      </c>
    </row>
    <row r="45" spans="2:14">
      <c r="B45" s="22" t="s">
        <v>40</v>
      </c>
      <c r="C45" s="9">
        <f>[2]SHPING!$J$4</f>
        <v>2.1217533529185615</v>
      </c>
      <c r="D45" s="30">
        <f t="shared" si="0"/>
        <v>8.3324809751256722E-4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6.6635928117030627E-4</v>
      </c>
    </row>
    <row r="47" spans="2:14">
      <c r="B47" s="22" t="s">
        <v>23</v>
      </c>
      <c r="C47" s="9">
        <f>[2]LUNA!J4</f>
        <v>1.3492430635121224</v>
      </c>
      <c r="D47" s="30">
        <f t="shared" si="0"/>
        <v>5.2987036132500734E-4</v>
      </c>
    </row>
    <row r="48" spans="2:14">
      <c r="B48" s="7" t="s">
        <v>25</v>
      </c>
      <c r="C48" s="1">
        <f>[2]POLIS!J4</f>
        <v>0.99638626013585652</v>
      </c>
      <c r="D48" s="30">
        <f t="shared" si="0"/>
        <v>3.9129758155152116E-4</v>
      </c>
    </row>
    <row r="49" spans="2:4">
      <c r="B49" s="22" t="s">
        <v>43</v>
      </c>
      <c r="C49" s="9">
        <f>[2]TRX!$J$4</f>
        <v>0.69461944028727907</v>
      </c>
      <c r="D49" s="30">
        <f t="shared" si="0"/>
        <v>2.7278869446275129E-4</v>
      </c>
    </row>
    <row r="50" spans="2:4">
      <c r="B50" s="7" t="s">
        <v>28</v>
      </c>
      <c r="C50" s="1">
        <f>[2]ATLAS!O46</f>
        <v>0.63129783158269248</v>
      </c>
      <c r="D50" s="30">
        <f t="shared" si="0"/>
        <v>2.4792123759649734E-4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3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5"/>
      <c r="C22" s="16"/>
      <c r="D22" s="29"/>
      <c r="E22" s="25"/>
    </row>
    <row r="23" spans="2:5">
      <c r="B23" t="s">
        <v>8</v>
      </c>
      <c r="C23" s="19">
        <f>SUM(C4:C22)</f>
        <v>2279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2023-05-31T12:22:12Z</dcterms:modified>
</cp:coreProperties>
</file>