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27" i="2"/>
  <c r="K2" i="1"/>
  <c r="T2"/>
  <c r="Q2" l="1"/>
  <c r="C19"/>
  <c r="C14" l="1"/>
  <c r="C4"/>
  <c r="C37"/>
  <c r="C23"/>
  <c r="C45" l="1"/>
  <c r="C47" l="1"/>
  <c r="C46" l="1"/>
  <c r="C48"/>
  <c r="C18"/>
  <c r="C20"/>
  <c r="C43" l="1"/>
  <c r="C34" l="1"/>
  <c r="C33" l="1"/>
  <c r="C25"/>
  <c r="C40" l="1"/>
  <c r="C31" l="1"/>
  <c r="C36" l="1"/>
  <c r="C35" l="1"/>
  <c r="C50" l="1"/>
  <c r="C30" l="1"/>
  <c r="C32"/>
  <c r="C42" l="1"/>
  <c r="C38" l="1"/>
  <c r="C41" l="1"/>
  <c r="C44" l="1"/>
  <c r="C28" l="1"/>
  <c r="C49" l="1"/>
  <c r="C39" l="1"/>
  <c r="C17" l="1"/>
  <c r="C15" l="1"/>
  <c r="C24"/>
  <c r="C26" l="1"/>
  <c r="C29"/>
  <c r="C16"/>
  <c r="C13"/>
  <c r="C22"/>
  <c r="C27" l="1"/>
  <c r="C12" l="1"/>
  <c r="C21" l="1"/>
  <c r="C7" l="1"/>
  <c r="D12" l="1"/>
  <c r="D7"/>
  <c r="E7" s="1"/>
  <c r="D19"/>
  <c r="D35"/>
  <c r="D49"/>
  <c r="D18"/>
  <c r="D13"/>
  <c r="D39"/>
  <c r="D36"/>
  <c r="D30"/>
  <c r="D29"/>
  <c r="D20"/>
  <c r="D16"/>
  <c r="D37"/>
  <c r="D48"/>
  <c r="D44"/>
  <c r="Q3"/>
  <c r="D45"/>
  <c r="M9"/>
  <c r="D23"/>
  <c r="D33"/>
  <c r="M8"/>
  <c r="N8"/>
  <c r="D46"/>
  <c r="D50"/>
  <c r="D43"/>
  <c r="D22"/>
  <c r="D26"/>
  <c r="D14"/>
  <c r="D25"/>
  <c r="D27"/>
  <c r="D34"/>
  <c r="D28"/>
  <c r="D24"/>
  <c r="D42"/>
  <c r="D17"/>
  <c r="D38"/>
  <c r="D40"/>
  <c r="N9"/>
  <c r="D31"/>
  <c r="D47"/>
  <c r="D15"/>
  <c r="D41"/>
  <c r="D32"/>
  <c r="D21"/>
  <c r="M10" l="1"/>
  <c r="N10"/>
  <c r="M11" l="1"/>
  <c r="N11"/>
  <c r="N12" l="1"/>
  <c r="M12"/>
  <c r="M13" l="1"/>
  <c r="N13"/>
  <c r="N14" l="1"/>
  <c r="M14"/>
  <c r="M15" l="1"/>
  <c r="N15"/>
  <c r="M16" l="1"/>
  <c r="N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M26" l="1"/>
  <c r="N26"/>
  <c r="N27" l="1"/>
  <c r="M27"/>
  <c r="M28" l="1"/>
  <c r="N28"/>
  <c r="N29" l="1"/>
  <c r="M29"/>
  <c r="N30" l="1"/>
  <c r="M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<sst xmlns="http://schemas.openxmlformats.org/spreadsheetml/2006/main" count="102" uniqueCount="62">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</sst>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1229.3692752347533</c:v>
                </c:pt>
                <c:pt idx="1">
                  <c:v>1171.1189989713005</c:v>
                </c:pt>
                <c:pt idx="2">
                  <c:v>340.16</c:v>
                </c:pt>
                <c:pt idx="3">
                  <c:v>252.53262004045681</c:v>
                </c:pt>
                <c:pt idx="4">
                  <c:v>1031.6647063444227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1171.1189989713005</v>
          </cell>
        </row>
      </sheetData>
      <sheetData sheetId="1">
        <row r="4">
          <cell r="J4">
            <v>1229.3692752347533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3.3568459111306388</v>
          </cell>
        </row>
      </sheetData>
      <sheetData sheetId="4">
        <row r="47">
          <cell r="M47">
            <v>135.05000000000001</v>
          </cell>
          <cell r="O47">
            <v>1.6040705469848895</v>
          </cell>
        </row>
      </sheetData>
      <sheetData sheetId="5">
        <row r="4">
          <cell r="C4">
            <v>-114.66666666666667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39.871645097348967</v>
          </cell>
        </row>
      </sheetData>
      <sheetData sheetId="8">
        <row r="4">
          <cell r="J4">
            <v>12.490211357780101</v>
          </cell>
        </row>
      </sheetData>
      <sheetData sheetId="9">
        <row r="4">
          <cell r="J4">
            <v>20.752168255107275</v>
          </cell>
        </row>
      </sheetData>
      <sheetData sheetId="10">
        <row r="4">
          <cell r="J4">
            <v>14.317832109396443</v>
          </cell>
        </row>
      </sheetData>
      <sheetData sheetId="11">
        <row r="4">
          <cell r="J4">
            <v>49.047734245536752</v>
          </cell>
        </row>
      </sheetData>
      <sheetData sheetId="12">
        <row r="4">
          <cell r="J4">
            <v>3.6568928047948575</v>
          </cell>
        </row>
      </sheetData>
      <sheetData sheetId="13">
        <row r="4">
          <cell r="J4">
            <v>177.94109250696195</v>
          </cell>
        </row>
      </sheetData>
      <sheetData sheetId="14">
        <row r="4">
          <cell r="J4">
            <v>5.6848187681807545</v>
          </cell>
        </row>
      </sheetData>
      <sheetData sheetId="15">
        <row r="4">
          <cell r="J4">
            <v>39.756669264583465</v>
          </cell>
        </row>
      </sheetData>
      <sheetData sheetId="16">
        <row r="4">
          <cell r="J4">
            <v>6.164307185846293</v>
          </cell>
        </row>
      </sheetData>
      <sheetData sheetId="17">
        <row r="4">
          <cell r="J4">
            <v>12.050938785866247</v>
          </cell>
        </row>
      </sheetData>
      <sheetData sheetId="18">
        <row r="4">
          <cell r="J4">
            <v>11.620113602233804</v>
          </cell>
        </row>
      </sheetData>
      <sheetData sheetId="19">
        <row r="4">
          <cell r="J4">
            <v>7.6274357932016006</v>
          </cell>
        </row>
      </sheetData>
      <sheetData sheetId="20">
        <row r="4">
          <cell r="J4">
            <v>11.780503401057832</v>
          </cell>
        </row>
      </sheetData>
      <sheetData sheetId="21">
        <row r="4">
          <cell r="J4">
            <v>3.6937266021264596</v>
          </cell>
        </row>
      </sheetData>
      <sheetData sheetId="22">
        <row r="4">
          <cell r="J4">
            <v>22.86310501729541</v>
          </cell>
        </row>
      </sheetData>
      <sheetData sheetId="23">
        <row r="4">
          <cell r="J4">
            <v>48.210227536038637</v>
          </cell>
        </row>
      </sheetData>
      <sheetData sheetId="24">
        <row r="4">
          <cell r="J4">
            <v>41.371468992387683</v>
          </cell>
        </row>
      </sheetData>
      <sheetData sheetId="25">
        <row r="4">
          <cell r="J4">
            <v>43.601109335422869</v>
          </cell>
        </row>
      </sheetData>
      <sheetData sheetId="26">
        <row r="4">
          <cell r="J4">
            <v>4.17504647609156</v>
          </cell>
        </row>
      </sheetData>
      <sheetData sheetId="27">
        <row r="4">
          <cell r="J4">
            <v>252.53262004045681</v>
          </cell>
        </row>
      </sheetData>
      <sheetData sheetId="28">
        <row r="4">
          <cell r="J4">
            <v>0.96684644926681107</v>
          </cell>
        </row>
      </sheetData>
      <sheetData sheetId="29">
        <row r="4">
          <cell r="J4">
            <v>11.983153074359164</v>
          </cell>
        </row>
      </sheetData>
      <sheetData sheetId="30">
        <row r="4">
          <cell r="J4">
            <v>19.098324117331586</v>
          </cell>
        </row>
      </sheetData>
      <sheetData sheetId="31">
        <row r="4">
          <cell r="J4">
            <v>4.2329004003608599</v>
          </cell>
        </row>
      </sheetData>
      <sheetData sheetId="32">
        <row r="4">
          <cell r="J4">
            <v>2.2579440789155094</v>
          </cell>
        </row>
      </sheetData>
      <sheetData sheetId="33">
        <row r="4">
          <cell r="J4">
            <v>2.5547674211874996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71.57</f>
        <v>71.569999999999993</v>
      </c>
      <c r="J2" t="s">
        <v>6</v>
      </c>
      <c r="K2" s="9">
        <f>9.93+37.53+0.82</f>
        <v>48.28</v>
      </c>
      <c r="M2" t="s">
        <v>59</v>
      </c>
      <c r="N2" s="9">
        <f>340.16</f>
        <v>340.16</v>
      </c>
      <c r="P2" t="s">
        <v>8</v>
      </c>
      <c r="Q2" s="10">
        <f>N2+K2+H2</f>
        <v>460.01000000000005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0.11333851342802868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4058.7262536499734</v>
      </c>
      <c r="D7" s="20">
        <f>(C7*[1]Feuil1!$K$2-C4)/C4</f>
        <v>0.45513315955839456</v>
      </c>
      <c r="E7" s="31">
        <f>C7-C7/(1+D7)</f>
        <v>1269.4789418220166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1229.3692752347533</v>
      </c>
    </row>
    <row r="9" spans="2:20">
      <c r="M9" s="17" t="str">
        <f>IF(C13&gt;C7*[2]Params!F8,B13,"Others")</f>
        <v>ETH</v>
      </c>
      <c r="N9" s="18">
        <f>IF(C13&gt;C7*0.1,C13,C7)</f>
        <v>1171.1189989713005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340.16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252.53262004045681</v>
      </c>
    </row>
    <row r="12" spans="2:20">
      <c r="B12" s="7" t="s">
        <v>4</v>
      </c>
      <c r="C12" s="1">
        <f>[2]BTC!J4</f>
        <v>1229.3692752347533</v>
      </c>
      <c r="D12" s="20">
        <f>C12/$C$7</f>
        <v>0.30289534164300769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1031.6647063444227</v>
      </c>
    </row>
    <row r="13" spans="2:20">
      <c r="B13" s="7" t="s">
        <v>19</v>
      </c>
      <c r="C13" s="1">
        <f>[2]ETH!J4</f>
        <v>1171.1189989713005</v>
      </c>
      <c r="D13" s="20">
        <f t="shared" ref="D13:D50" si="0">C13/$C$7</f>
        <v>0.28854348033896704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59</v>
      </c>
      <c r="C14" s="1">
        <f>$N$2</f>
        <v>340.16</v>
      </c>
      <c r="D14" s="20">
        <f t="shared" si="0"/>
        <v>8.3809544852673279E-2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252.53262004045681</v>
      </c>
      <c r="D15" s="20">
        <f t="shared" si="0"/>
        <v>6.2219672936393938E-2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177.94109250696195</v>
      </c>
      <c r="D16" s="20">
        <f t="shared" si="0"/>
        <v>4.3841609753045366E-2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[2]ATLAS!M47</f>
        <v>135.05000000000001</v>
      </c>
      <c r="D17" s="20">
        <f t="shared" si="0"/>
        <v>3.3273985866514366E-2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22</v>
      </c>
      <c r="C18" s="1">
        <f>-[2]BIGTIME!$C$4</f>
        <v>114.66666666666667</v>
      </c>
      <c r="D18" s="20">
        <f>C18/$C$7</f>
        <v>2.8251884828041321E-2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5</v>
      </c>
      <c r="C19" s="1">
        <f>H$2</f>
        <v>71.569999999999993</v>
      </c>
      <c r="D19" s="20">
        <f>C19/$C$7</f>
        <v>1.7633611021595205E-2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21</v>
      </c>
      <c r="C20" s="1">
        <f>[2]DefiCake!$Y$2</f>
        <v>62.55</v>
      </c>
      <c r="D20" s="20">
        <f t="shared" si="0"/>
        <v>1.541123891855219E-2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49.047734245536752</v>
      </c>
      <c r="D21" s="20">
        <f t="shared" si="0"/>
        <v>1.2084514002743742E-2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48.210227536038637</v>
      </c>
      <c r="D22" s="20">
        <f t="shared" si="0"/>
        <v>1.1878166824550842E-2</v>
      </c>
      <c r="M22" s="17" t="str">
        <f>IF(OR(M21="",M21="Others"),"",IF(C26&gt;C7*[2]Params!F8,B26,"Others"))</f>
        <v/>
      </c>
      <c r="N22" s="18"/>
    </row>
    <row r="23" spans="2:17">
      <c r="B23" s="7" t="s">
        <v>6</v>
      </c>
      <c r="C23" s="1">
        <f>$K$2</f>
        <v>48.28</v>
      </c>
      <c r="D23" s="20">
        <f t="shared" si="0"/>
        <v>1.1895357553760188E-2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43.601109335422869</v>
      </c>
      <c r="D24" s="20">
        <f t="shared" si="0"/>
        <v>1.0742559761504686E-2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41.371468992387683</v>
      </c>
      <c r="D25" s="20">
        <f t="shared" si="0"/>
        <v>1.0193214916917031E-2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45</v>
      </c>
      <c r="C26" s="9">
        <f>[2]ADA!$J$4</f>
        <v>39.871645097348967</v>
      </c>
      <c r="D26" s="20">
        <f t="shared" si="0"/>
        <v>9.8236842313503599E-3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42</v>
      </c>
      <c r="C27" s="1">
        <f>[2]DOT!$J$4</f>
        <v>39.756669264583465</v>
      </c>
      <c r="D27" s="20">
        <f t="shared" si="0"/>
        <v>9.7953561733390305E-3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49</v>
      </c>
      <c r="C28" s="1">
        <f>[2]LUNC!J4</f>
        <v>22.86310501729541</v>
      </c>
      <c r="D28" s="20">
        <f t="shared" si="0"/>
        <v>5.633073922325961E-3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20.752168255107275</v>
      </c>
      <c r="D29" s="20">
        <f t="shared" si="0"/>
        <v>5.1129755884484823E-3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19.098324117331586</v>
      </c>
      <c r="D30" s="20">
        <f t="shared" si="0"/>
        <v>4.7054969770766496E-3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55</v>
      </c>
      <c r="C31" s="9">
        <f>[2]UNI!$J$4</f>
        <v>11.983153074359164</v>
      </c>
      <c r="D31" s="20">
        <f t="shared" si="0"/>
        <v>2.9524418069789334E-3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14.317832109396443</v>
      </c>
      <c r="D32" s="20">
        <f t="shared" si="0"/>
        <v>3.527666369842153E-3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12.490211357780101</v>
      </c>
      <c r="D33" s="20">
        <f t="shared" si="0"/>
        <v>3.0773722042839857E-3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44</v>
      </c>
      <c r="C34" s="9">
        <f>[2]LTC!$J$4</f>
        <v>11.780503401057832</v>
      </c>
      <c r="D34" s="20">
        <f t="shared" si="0"/>
        <v>2.9025124299683278E-3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11.620113602233804</v>
      </c>
      <c r="D35" s="20">
        <f t="shared" si="0"/>
        <v>2.8629951556313877E-3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12.050938785866247</v>
      </c>
      <c r="D36" s="20">
        <f t="shared" si="0"/>
        <v>2.9691430347215347E-3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9</v>
      </c>
      <c r="D37" s="20">
        <f t="shared" si="0"/>
        <v>2.2174444487125453E-3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7.6274357932016006</v>
      </c>
      <c r="D38" s="20">
        <f t="shared" si="0"/>
        <v>1.8792683508384732E-3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6.164307185846293</v>
      </c>
      <c r="D39" s="20">
        <f t="shared" si="0"/>
        <v>1.5187787499348572E-3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5.6848187681807545</v>
      </c>
      <c r="D40" s="20">
        <f t="shared" si="0"/>
        <v>1.4006410910488117E-3</v>
      </c>
    </row>
    <row r="41" spans="2:14">
      <c r="B41" s="22" t="s">
        <v>37</v>
      </c>
      <c r="C41" s="9">
        <f>[2]GRT!$J$4</f>
        <v>4.2329004003608599</v>
      </c>
      <c r="D41" s="20">
        <f t="shared" si="0"/>
        <v>1.0429134994148111E-3</v>
      </c>
    </row>
    <row r="42" spans="2:14">
      <c r="B42" s="22" t="s">
        <v>56</v>
      </c>
      <c r="C42" s="9">
        <f>[2]SHIB!$J$4</f>
        <v>4.17504647609156</v>
      </c>
      <c r="D42" s="20">
        <f t="shared" si="0"/>
        <v>1.0286592923917895E-3</v>
      </c>
    </row>
    <row r="43" spans="2:14">
      <c r="B43" s="7" t="s">
        <v>25</v>
      </c>
      <c r="C43" s="1">
        <f>[2]POLIS!J4</f>
        <v>3.3568459111306388</v>
      </c>
      <c r="D43" s="20">
        <f t="shared" si="0"/>
        <v>8.2706881453556013E-4</v>
      </c>
    </row>
    <row r="44" spans="2:14">
      <c r="B44" s="22" t="s">
        <v>23</v>
      </c>
      <c r="C44" s="9">
        <f>[2]LUNA!J4</f>
        <v>3.6937266021264596</v>
      </c>
      <c r="D44" s="20">
        <f t="shared" si="0"/>
        <v>9.1007039432746339E-4</v>
      </c>
    </row>
    <row r="45" spans="2:14">
      <c r="B45" s="22" t="s">
        <v>36</v>
      </c>
      <c r="C45" s="9">
        <f>[2]AMP!$J$4</f>
        <v>3.6568928047948575</v>
      </c>
      <c r="D45" s="20">
        <f t="shared" si="0"/>
        <v>9.0099518328102298E-4</v>
      </c>
    </row>
    <row r="46" spans="2:14">
      <c r="B46" s="22" t="s">
        <v>40</v>
      </c>
      <c r="C46" s="9">
        <f>[2]SHPING!$J$4</f>
        <v>2.5547674211874996</v>
      </c>
      <c r="D46" s="20">
        <f t="shared" si="0"/>
        <v>6.2945053731820961E-4</v>
      </c>
    </row>
    <row r="47" spans="2:14">
      <c r="B47" s="22" t="s">
        <v>50</v>
      </c>
      <c r="C47" s="9">
        <f>[2]KAVA!$J$4</f>
        <v>2.2579440789155094</v>
      </c>
      <c r="D47" s="20">
        <f t="shared" si="0"/>
        <v>5.5631839592161752E-4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4.1806061654788614E-4</v>
      </c>
    </row>
    <row r="49" spans="2:4">
      <c r="B49" s="7" t="s">
        <v>28</v>
      </c>
      <c r="C49" s="1">
        <f>[2]ATLAS!O47</f>
        <v>1.6040705469848895</v>
      </c>
      <c r="D49" s="20">
        <f t="shared" si="0"/>
        <v>3.9521525886165995E-4</v>
      </c>
    </row>
    <row r="50" spans="2:4">
      <c r="B50" s="22" t="s">
        <v>43</v>
      </c>
      <c r="C50" s="9">
        <f>[2]TRX!$J$4</f>
        <v>0.96684644926681107</v>
      </c>
      <c r="D50" s="20">
        <f t="shared" si="0"/>
        <v>2.3821425463156954E-4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C21" sqref="C2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2023-12-12T20:02:27Z</dcterms:modified>
</cp:coreProperties>
</file>