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9"/>
  <c r="C23" l="1"/>
  <c r="T2"/>
  <c r="C23" i="2" l="1"/>
  <c r="C18" i="1" l="1"/>
  <c r="C4"/>
  <c r="C38"/>
  <c r="C30"/>
  <c r="Q2" l="1"/>
  <c r="C45" l="1"/>
  <c r="C43" l="1"/>
  <c r="C48" l="1"/>
  <c r="C44" l="1"/>
  <c r="C16" l="1"/>
  <c r="C47" l="1"/>
  <c r="C32" l="1"/>
  <c r="C24"/>
  <c r="C42" l="1"/>
  <c r="C17" l="1"/>
  <c r="C37" l="1"/>
  <c r="C35"/>
  <c r="C36" l="1"/>
  <c r="C25" l="1"/>
  <c r="C34" l="1"/>
  <c r="C50" l="1"/>
  <c r="C28" l="1"/>
  <c r="C19"/>
  <c r="C49" l="1"/>
  <c r="C20" l="1"/>
  <c r="C13" l="1"/>
  <c r="C15"/>
  <c r="C39" l="1"/>
  <c r="C14"/>
  <c r="C40" l="1"/>
  <c r="C21"/>
  <c r="C31"/>
  <c r="C27"/>
  <c r="C33"/>
  <c r="C22"/>
  <c r="C12"/>
  <c r="C26"/>
  <c r="C7" l="1"/>
  <c r="D13" l="1"/>
  <c r="N9"/>
  <c r="D15"/>
  <c r="D48"/>
  <c r="D7"/>
  <c r="E7" s="1"/>
  <c r="D17"/>
  <c r="D41"/>
  <c r="D21"/>
  <c r="D23"/>
  <c r="D19"/>
  <c r="D47"/>
  <c r="D36"/>
  <c r="D31"/>
  <c r="D43"/>
  <c r="D50"/>
  <c r="D39"/>
  <c r="D16"/>
  <c r="D26"/>
  <c r="D46"/>
  <c r="D38"/>
  <c r="D40"/>
  <c r="D27"/>
  <c r="D45"/>
  <c r="M9"/>
  <c r="D42"/>
  <c r="D25"/>
  <c r="Q3"/>
  <c r="D35"/>
  <c r="D20"/>
  <c r="D24"/>
  <c r="D33"/>
  <c r="D12"/>
  <c r="D28"/>
  <c r="D14"/>
  <c r="D49"/>
  <c r="D44"/>
  <c r="N8"/>
  <c r="D32"/>
  <c r="D18"/>
  <c r="D30"/>
  <c r="D37"/>
  <c r="D34"/>
  <c r="D29"/>
  <c r="M8"/>
  <c r="D22"/>
  <c r="M10" l="1"/>
  <c r="N10"/>
  <c r="M11" l="1"/>
  <c r="N11"/>
  <c r="N12" l="1"/>
  <c r="M12"/>
  <c r="N13" l="1"/>
  <c r="M13"/>
  <c r="N14" l="1"/>
  <c r="M14"/>
  <c r="M15" l="1"/>
  <c r="N15"/>
  <c r="M16" l="1"/>
  <c r="N16"/>
  <c r="N17" l="1"/>
  <c r="M17"/>
  <c r="N18" l="1"/>
  <c r="M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<sst xmlns="http://schemas.openxmlformats.org/spreadsheetml/2006/main" count="92" uniqueCount="59">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</sst>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921.89725859631346</c:v>
                </c:pt>
                <c:pt idx="1">
                  <c:v>775.80609989642812</c:v>
                </c:pt>
                <c:pt idx="2">
                  <c:v>832.6545162614284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921.89725859631346</v>
          </cell>
        </row>
      </sheetData>
      <sheetData sheetId="1">
        <row r="4">
          <cell r="J4">
            <v>775.80609989642812</v>
          </cell>
        </row>
      </sheetData>
      <sheetData sheetId="2">
        <row r="2">
          <cell r="Y2">
            <v>66.209999999999994</v>
          </cell>
        </row>
      </sheetData>
      <sheetData sheetId="3">
        <row r="4">
          <cell r="J4">
            <v>0.95626895999916184</v>
          </cell>
        </row>
      </sheetData>
      <sheetData sheetId="4">
        <row r="46">
          <cell r="M46">
            <v>76.27000000000001</v>
          </cell>
          <cell r="O46">
            <v>0.63678446531228161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30.250359255173162</v>
          </cell>
        </row>
      </sheetData>
      <sheetData sheetId="8">
        <row r="4">
          <cell r="J4">
            <v>9.3516705042220281</v>
          </cell>
        </row>
      </sheetData>
      <sheetData sheetId="9">
        <row r="4">
          <cell r="J4">
            <v>22.065738850308769</v>
          </cell>
        </row>
      </sheetData>
      <sheetData sheetId="10">
        <row r="4">
          <cell r="J4">
            <v>12.812403452460762</v>
          </cell>
        </row>
      </sheetData>
      <sheetData sheetId="11">
        <row r="4">
          <cell r="J4">
            <v>29.572032961638005</v>
          </cell>
        </row>
      </sheetData>
      <sheetData sheetId="12">
        <row r="4">
          <cell r="J4">
            <v>2.5240489698894844</v>
          </cell>
        </row>
      </sheetData>
      <sheetData sheetId="13">
        <row r="4">
          <cell r="J4">
            <v>149.33607046848519</v>
          </cell>
        </row>
      </sheetData>
      <sheetData sheetId="14">
        <row r="4">
          <cell r="J4">
            <v>4.3944752861322582</v>
          </cell>
        </row>
      </sheetData>
      <sheetData sheetId="15">
        <row r="4">
          <cell r="J4">
            <v>25.812155273235689</v>
          </cell>
        </row>
      </sheetData>
      <sheetData sheetId="16">
        <row r="4">
          <cell r="J4">
            <v>4.505565068327904</v>
          </cell>
        </row>
      </sheetData>
      <sheetData sheetId="17">
        <row r="4">
          <cell r="J4">
            <v>5.6287672804986997</v>
          </cell>
        </row>
      </sheetData>
      <sheetData sheetId="18">
        <row r="4">
          <cell r="J4">
            <v>8.3965647560571153</v>
          </cell>
        </row>
      </sheetData>
      <sheetData sheetId="19">
        <row r="4">
          <cell r="J4">
            <v>5.86787243900452</v>
          </cell>
        </row>
      </sheetData>
      <sheetData sheetId="20">
        <row r="4">
          <cell r="J4">
            <v>10.956930252058937</v>
          </cell>
        </row>
      </sheetData>
      <sheetData sheetId="21">
        <row r="4">
          <cell r="J4">
            <v>1.3724584937496782</v>
          </cell>
        </row>
      </sheetData>
      <sheetData sheetId="22">
        <row r="4">
          <cell r="J4">
            <v>28.909753403181337</v>
          </cell>
        </row>
      </sheetData>
      <sheetData sheetId="23">
        <row r="4">
          <cell r="J4">
            <v>37.356652038002331</v>
          </cell>
        </row>
      </sheetData>
      <sheetData sheetId="24">
        <row r="4">
          <cell r="J4">
            <v>29.342564511714087</v>
          </cell>
        </row>
      </sheetData>
      <sheetData sheetId="25">
        <row r="4">
          <cell r="J4">
            <v>26.789547773284557</v>
          </cell>
        </row>
      </sheetData>
      <sheetData sheetId="26">
        <row r="4">
          <cell r="J4">
            <v>3.7602834828331986</v>
          </cell>
        </row>
      </sheetData>
      <sheetData sheetId="27">
        <row r="4">
          <cell r="J4">
            <v>137.22592847064212</v>
          </cell>
        </row>
      </sheetData>
      <sheetData sheetId="28">
        <row r="4">
          <cell r="J4">
            <v>0.70015602550057343</v>
          </cell>
        </row>
      </sheetData>
      <sheetData sheetId="29">
        <row r="4">
          <cell r="J4">
            <v>7.3158765076103451</v>
          </cell>
        </row>
      </sheetData>
      <sheetData sheetId="30">
        <row r="4">
          <cell r="J4">
            <v>22.228062995522951</v>
          </cell>
        </row>
      </sheetData>
      <sheetData sheetId="31">
        <row r="4">
          <cell r="J4">
            <v>3.3854418801568764</v>
          </cell>
        </row>
      </sheetData>
      <sheetData sheetId="32">
        <row r="4">
          <cell r="J4">
            <v>3.05565791492169</v>
          </cell>
        </row>
      </sheetData>
      <sheetData sheetId="33">
        <row r="4">
          <cell r="J4">
            <v>2.1210502072826634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15+15.37</f>
        <v>30.369999999999997</v>
      </c>
      <c r="J2" t="s">
        <v>6</v>
      </c>
      <c r="K2" s="9">
        <v>17.36</v>
      </c>
      <c r="M2" t="s">
        <v>7</v>
      </c>
      <c r="N2" s="9">
        <v>13.32</v>
      </c>
      <c r="P2" t="s">
        <v>8</v>
      </c>
      <c r="Q2" s="10">
        <f>N2+K2+H2</f>
        <v>61.05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2.3894686836318641E-2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2554.9612940399484</v>
      </c>
      <c r="D7" s="20">
        <f>(C7*[1]Feuil1!$K$2-C4)/C4</f>
        <v>4.2612550880716187E-2</v>
      </c>
      <c r="E7" s="32">
        <f>C7-C7/(1+D7)</f>
        <v>104.42365963134671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921.89725859631346</v>
      </c>
    </row>
    <row r="9" spans="2:20">
      <c r="M9" s="17" t="str">
        <f>IF(C13&gt;C7*[2]Params!F8,B13,"Others")</f>
        <v>BTC</v>
      </c>
      <c r="N9" s="18">
        <f>IF(C13&gt;C7*0.1,C13,C7)</f>
        <v>775.80609989642812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832.6545162614284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921.89725859631346</v>
      </c>
      <c r="D12" s="30">
        <f>C12/$C$7</f>
        <v>0.36082631104700369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775.80609989642812</v>
      </c>
      <c r="D13" s="30">
        <f t="shared" ref="D13:D50" si="0">C13/$C$7</f>
        <v>0.30364690913564107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149.33607046848519</v>
      </c>
      <c r="D14" s="30">
        <f t="shared" si="0"/>
        <v>5.8449445326959316E-2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137.22592847064212</v>
      </c>
      <c r="D15" s="30">
        <f t="shared" si="0"/>
        <v>5.3709591918575855E-2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2.9851724242522901E-2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66.209999999999994</v>
      </c>
      <c r="D17" s="30">
        <f t="shared" si="0"/>
        <v>2.5914286903073829E-2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7</v>
      </c>
      <c r="C18" s="1">
        <f>$N$2</f>
        <v>13.32</v>
      </c>
      <c r="D18" s="30">
        <f>C18/$C$7</f>
        <v>5.2133862188331586E-3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37.356652038002331</v>
      </c>
      <c r="D19" s="30">
        <f>C19/$C$7</f>
        <v>1.4621220339089112E-2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29.342564511714087</v>
      </c>
      <c r="D20" s="30">
        <f t="shared" si="0"/>
        <v>1.1484543652446931E-2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29.572032961638005</v>
      </c>
      <c r="D21" s="30">
        <f t="shared" si="0"/>
        <v>1.1574356539420683E-2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30.250359255173162</v>
      </c>
      <c r="D22" s="30">
        <f t="shared" si="0"/>
        <v>1.1839850304479869E-2</v>
      </c>
      <c r="M22" s="17" t="str">
        <f>IF(OR(M21="",M21="Others"),"",IF(C26&gt;C7*[2]Params!F8,B26,"Others"))</f>
        <v/>
      </c>
      <c r="N22" s="18"/>
    </row>
    <row r="23" spans="2:17">
      <c r="B23" s="7" t="s">
        <v>5</v>
      </c>
      <c r="C23" s="1">
        <f>H$2</f>
        <v>30.369999999999997</v>
      </c>
      <c r="D23" s="30">
        <f t="shared" si="0"/>
        <v>1.1886677137084309E-2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28.909753403181337</v>
      </c>
      <c r="D24" s="30">
        <f t="shared" si="0"/>
        <v>1.1315143392042837E-2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26.789547773284557</v>
      </c>
      <c r="D25" s="30">
        <f t="shared" si="0"/>
        <v>1.0485304742493561E-2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25.812155273235689</v>
      </c>
      <c r="D26" s="30">
        <f t="shared" si="0"/>
        <v>1.0102757851341486E-2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22.065738850308769</v>
      </c>
      <c r="D27" s="30">
        <f t="shared" si="0"/>
        <v>8.6364278401329705E-3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22.228062995522951</v>
      </c>
      <c r="D28" s="30">
        <f t="shared" si="0"/>
        <v>8.6999607576737723E-3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7.8279072354852236E-3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6.7946234804011733E-3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12.812403452460762</v>
      </c>
      <c r="D31" s="30">
        <f t="shared" si="0"/>
        <v>5.0147152844736724E-3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10.956930252058937</v>
      </c>
      <c r="D32" s="30">
        <f t="shared" si="0"/>
        <v>4.2884916799399543E-3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9.3516705042220281</v>
      </c>
      <c r="D33" s="30">
        <f t="shared" si="0"/>
        <v>3.6602004601936676E-3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8.3965647560571153</v>
      </c>
      <c r="D34" s="30">
        <f t="shared" si="0"/>
        <v>3.2863765003579852E-3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7.3158765076103451</v>
      </c>
      <c r="D35" s="30">
        <f t="shared" si="0"/>
        <v>2.8634001323919692E-3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5.86787243900452</v>
      </c>
      <c r="D36" s="30">
        <f t="shared" si="0"/>
        <v>2.2966580561093902E-3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5.6287672804986997</v>
      </c>
      <c r="D37" s="30">
        <f t="shared" si="0"/>
        <v>2.2030734060939127E-3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30">
        <f t="shared" si="0"/>
        <v>2.1135349535810104E-3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4.505565068327904</v>
      </c>
      <c r="D39" s="30">
        <f t="shared" si="0"/>
        <v>1.7634572699156735E-3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4.3944752861322582</v>
      </c>
      <c r="D40" s="30">
        <f t="shared" si="0"/>
        <v>1.719977244423785E-3</v>
      </c>
    </row>
    <row r="41" spans="2:14">
      <c r="B41" s="22" t="s">
        <v>56</v>
      </c>
      <c r="C41" s="9">
        <f>[2]SHIB!$J$4</f>
        <v>3.7602834828331986</v>
      </c>
      <c r="D41" s="30">
        <f t="shared" si="0"/>
        <v>1.4717575141372785E-3</v>
      </c>
    </row>
    <row r="42" spans="2:14">
      <c r="B42" s="22" t="s">
        <v>50</v>
      </c>
      <c r="C42" s="9">
        <f>[2]KAVA!$J$4</f>
        <v>3.05565791492169</v>
      </c>
      <c r="D42" s="30">
        <f t="shared" si="0"/>
        <v>1.1959703350691595E-3</v>
      </c>
    </row>
    <row r="43" spans="2:14">
      <c r="B43" s="22" t="s">
        <v>37</v>
      </c>
      <c r="C43" s="9">
        <f>[2]GRT!$J$4</f>
        <v>3.3854418801568764</v>
      </c>
      <c r="D43" s="30">
        <f t="shared" si="0"/>
        <v>1.3250462494497355E-3</v>
      </c>
    </row>
    <row r="44" spans="2:14">
      <c r="B44" s="22" t="s">
        <v>36</v>
      </c>
      <c r="C44" s="9">
        <f>[2]AMP!$J$4</f>
        <v>2.5240489698894844</v>
      </c>
      <c r="D44" s="30">
        <f t="shared" si="0"/>
        <v>9.8790105970584597E-4</v>
      </c>
    </row>
    <row r="45" spans="2:14">
      <c r="B45" s="22" t="s">
        <v>40</v>
      </c>
      <c r="C45" s="9">
        <f>[2]SHPING!$J$4</f>
        <v>2.1210502072826634</v>
      </c>
      <c r="D45" s="30">
        <f t="shared" si="0"/>
        <v>8.3016921322076967E-4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6.6411714492825092E-4</v>
      </c>
    </row>
    <row r="47" spans="2:14">
      <c r="B47" s="22" t="s">
        <v>23</v>
      </c>
      <c r="C47" s="9">
        <f>[2]LUNA!J4</f>
        <v>1.3724584937496782</v>
      </c>
      <c r="D47" s="30">
        <f t="shared" si="0"/>
        <v>5.3717388868131284E-4</v>
      </c>
    </row>
    <row r="48" spans="2:14">
      <c r="B48" s="7" t="s">
        <v>25</v>
      </c>
      <c r="C48" s="1">
        <f>[2]POLIS!J4</f>
        <v>0.95626895999916184</v>
      </c>
      <c r="D48" s="30">
        <f t="shared" si="0"/>
        <v>3.7427923555236839E-4</v>
      </c>
    </row>
    <row r="49" spans="2:4">
      <c r="B49" s="22" t="s">
        <v>43</v>
      </c>
      <c r="C49" s="9">
        <f>[2]TRX!$J$4</f>
        <v>0.70015602550057343</v>
      </c>
      <c r="D49" s="30">
        <f t="shared" si="0"/>
        <v>2.7403782089922574E-4</v>
      </c>
    </row>
    <row r="50" spans="2:4">
      <c r="B50" s="7" t="s">
        <v>28</v>
      </c>
      <c r="C50" s="1">
        <f>[2]ATLAS!O46</f>
        <v>0.63678446531228161</v>
      </c>
      <c r="D50" s="30">
        <f t="shared" si="0"/>
        <v>2.4923448617312989E-4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2023-05-31T07:41:15Z</dcterms:modified>
</cp:coreProperties>
</file>