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K2"/>
  <c r="H2"/>
  <c r="C54"/>
  <c r="N8" i="3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C50" i="1"/>
  <c r="T2"/>
  <c r="C27" i="2"/>
  <c r="Q2" i="1" l="1"/>
  <c r="C27"/>
  <c r="C53" l="1"/>
  <c r="C14"/>
  <c r="C4"/>
  <c r="C37"/>
  <c r="C22"/>
  <c r="C43" l="1"/>
  <c r="C45"/>
  <c r="C49" l="1"/>
  <c r="C48" l="1"/>
  <c r="C52"/>
  <c r="C17"/>
  <c r="C19"/>
  <c r="C47" l="1"/>
  <c r="C36" l="1"/>
  <c r="C33" l="1"/>
  <c r="C40" l="1"/>
  <c r="C55" l="1"/>
  <c r="C30" l="1"/>
  <c r="C32"/>
  <c r="C41" l="1"/>
  <c r="C42" l="1"/>
  <c r="C29" l="1"/>
  <c r="C51" l="1"/>
  <c r="C39" l="1"/>
  <c r="C34" l="1"/>
  <c r="C38"/>
  <c r="C35"/>
  <c r="C23" l="1"/>
  <c r="C20"/>
  <c r="C26" l="1"/>
  <c r="C44" l="1"/>
  <c r="C16" l="1"/>
  <c r="C15" l="1"/>
  <c r="C13"/>
  <c r="C12" l="1"/>
  <c r="C28" l="1"/>
  <c r="C18" l="1"/>
  <c r="C24" l="1"/>
  <c r="C25" l="1"/>
  <c r="C31" l="1"/>
  <c r="C46" l="1"/>
  <c r="C21" l="1"/>
  <c r="C7" s="1"/>
  <c r="D21" l="1"/>
  <c r="D38"/>
  <c r="D41"/>
  <c r="N9"/>
  <c r="D35"/>
  <c r="D17"/>
  <c r="D37"/>
  <c r="D15"/>
  <c r="D40"/>
  <c r="D42"/>
  <c r="D7"/>
  <c r="E7" s="1"/>
  <c r="D34"/>
  <c r="D27"/>
  <c r="D26"/>
  <c r="D12"/>
  <c r="D50"/>
  <c r="D33"/>
  <c r="D43"/>
  <c r="D29"/>
  <c r="D25"/>
  <c r="D47"/>
  <c r="D24"/>
  <c r="D23"/>
  <c r="D19"/>
  <c r="D36"/>
  <c r="D55"/>
  <c r="D22"/>
  <c r="D28"/>
  <c r="D13"/>
  <c r="D45"/>
  <c r="D16"/>
  <c r="D53"/>
  <c r="D44"/>
  <c r="Q3"/>
  <c r="D32"/>
  <c r="N8"/>
  <c r="D48"/>
  <c r="D52"/>
  <c r="D31"/>
  <c r="D18"/>
  <c r="D14"/>
  <c r="D20"/>
  <c r="M9"/>
  <c r="D54"/>
  <c r="D30"/>
  <c r="M8"/>
  <c r="D39"/>
  <c r="D49"/>
  <c r="D51"/>
  <c r="D46"/>
  <c r="N10" l="1"/>
  <c r="M10"/>
  <c r="M11" l="1"/>
  <c r="N11"/>
  <c r="M12" l="1"/>
  <c r="N12"/>
  <c r="N13" l="1"/>
  <c r="M13"/>
  <c r="N14" l="1"/>
  <c r="M14"/>
  <c r="N15" l="1"/>
  <c r="M15"/>
  <c r="N16" l="1"/>
  <c r="M16"/>
  <c r="N17" l="1"/>
  <c r="M17"/>
  <c r="N18" l="1"/>
  <c r="M18"/>
  <c r="N19" l="1"/>
  <c r="M19"/>
  <c r="N20" l="1"/>
  <c r="M20"/>
  <c r="N21" l="1"/>
  <c r="M21"/>
  <c r="N22" l="1"/>
  <c r="M22"/>
  <c r="N23" l="1"/>
  <c r="M23"/>
  <c r="N24" l="1"/>
  <c r="M24"/>
  <c r="M25" l="1"/>
  <c r="N25"/>
  <c r="M26" l="1"/>
  <c r="N26"/>
  <c r="N27" l="1"/>
  <c r="M27"/>
  <c r="N28" l="1"/>
  <c r="M28"/>
  <c r="N29" l="1"/>
  <c r="M29"/>
  <c r="N30" l="1"/>
  <c r="M30"/>
  <c r="N31" l="1"/>
  <c r="M31"/>
  <c r="N32" l="1"/>
  <c r="M32"/>
  <c r="N33" l="1"/>
  <c r="M33"/>
  <c r="M34" l="1"/>
  <c r="N34"/>
  <c r="M35" l="1"/>
  <c r="N35"/>
  <c r="N36" l="1"/>
  <c r="M36"/>
  <c r="M37" l="1"/>
  <c r="N37"/>
  <c r="N38" l="1"/>
  <c r="M38"/>
  <c r="M39" l="1"/>
  <c r="N39"/>
  <c r="M40" l="1"/>
  <c r="N40"/>
  <c r="N41" l="1"/>
  <c r="M41"/>
  <c r="M42" l="1"/>
  <c r="N42"/>
</calcChain>
</file>

<file path=xl/sharedStrings.xml><?xml version="1.0" encoding="utf-8"?>
<sst xmlns="http://schemas.openxmlformats.org/spreadsheetml/2006/main" count="107" uniqueCount="67">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</sst>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ETH</c:v>
                </c:pt>
                <c:pt idx="1">
                  <c:v>BTC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1263.9031893705362</c:v>
                </c:pt>
                <c:pt idx="1">
                  <c:v>1276.4492582331973</c:v>
                </c:pt>
                <c:pt idx="2">
                  <c:v>362.59</c:v>
                </c:pt>
                <c:pt idx="3">
                  <c:v>300.97715288975172</c:v>
                </c:pt>
                <c:pt idx="4">
                  <c:v>1058.8931002342899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0.92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yman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1263.9031893705362</v>
          </cell>
        </row>
      </sheetData>
      <sheetData sheetId="1">
        <row r="4">
          <cell r="J4">
            <v>1276.4492582331973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3.1423093937400934</v>
          </cell>
        </row>
      </sheetData>
      <sheetData sheetId="4">
        <row r="47">
          <cell r="M47">
            <v>117.75</v>
          </cell>
          <cell r="O47">
            <v>1.8637344401920117</v>
          </cell>
        </row>
      </sheetData>
      <sheetData sheetId="5">
        <row r="4">
          <cell r="C4">
            <v>-123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3.9916127604272384</v>
          </cell>
        </row>
      </sheetData>
      <sheetData sheetId="8">
        <row r="4">
          <cell r="J4">
            <v>43.682690038970556</v>
          </cell>
        </row>
      </sheetData>
      <sheetData sheetId="9">
        <row r="4">
          <cell r="J4">
            <v>12.7685339631281</v>
          </cell>
        </row>
      </sheetData>
      <sheetData sheetId="10">
        <row r="4">
          <cell r="J4">
            <v>22.779275690036236</v>
          </cell>
        </row>
      </sheetData>
      <sheetData sheetId="11">
        <row r="4">
          <cell r="J4">
            <v>13.204096767466217</v>
          </cell>
        </row>
      </sheetData>
      <sheetData sheetId="12">
        <row r="4">
          <cell r="J4">
            <v>58.709132265338582</v>
          </cell>
        </row>
      </sheetData>
      <sheetData sheetId="13">
        <row r="4">
          <cell r="J4">
            <v>3.6342992931383726</v>
          </cell>
        </row>
      </sheetData>
      <sheetData sheetId="14">
        <row r="4">
          <cell r="J4">
            <v>184.31422296375447</v>
          </cell>
        </row>
      </sheetData>
      <sheetData sheetId="15">
        <row r="4">
          <cell r="J4">
            <v>5.6525412349685693</v>
          </cell>
        </row>
      </sheetData>
      <sheetData sheetId="16">
        <row r="4">
          <cell r="J4">
            <v>41.76136888673031</v>
          </cell>
        </row>
      </sheetData>
      <sheetData sheetId="17">
        <row r="4">
          <cell r="J4">
            <v>6.031879837473122</v>
          </cell>
        </row>
      </sheetData>
      <sheetData sheetId="18">
        <row r="4">
          <cell r="J4">
            <v>4.4056309979512243</v>
          </cell>
        </row>
      </sheetData>
      <sheetData sheetId="19">
        <row r="4">
          <cell r="J4">
            <v>13.796641535510553</v>
          </cell>
        </row>
      </sheetData>
      <sheetData sheetId="20">
        <row r="4">
          <cell r="J4">
            <v>2.3194047985230806</v>
          </cell>
        </row>
      </sheetData>
      <sheetData sheetId="21">
        <row r="4">
          <cell r="J4">
            <v>12.005207411413743</v>
          </cell>
        </row>
      </sheetData>
      <sheetData sheetId="22">
        <row r="4">
          <cell r="J4">
            <v>8.0723199840891162</v>
          </cell>
        </row>
      </sheetData>
      <sheetData sheetId="23">
        <row r="4">
          <cell r="J4">
            <v>11.740924375583408</v>
          </cell>
        </row>
      </sheetData>
      <sheetData sheetId="24">
        <row r="4">
          <cell r="J4">
            <v>4.0424421814322677</v>
          </cell>
        </row>
      </sheetData>
      <sheetData sheetId="25">
        <row r="4">
          <cell r="J4">
            <v>20.295368354820837</v>
          </cell>
        </row>
      </sheetData>
      <sheetData sheetId="26">
        <row r="4">
          <cell r="J4">
            <v>45.660493135855383</v>
          </cell>
        </row>
      </sheetData>
      <sheetData sheetId="27">
        <row r="4">
          <cell r="J4">
            <v>1.9875442022054528</v>
          </cell>
        </row>
      </sheetData>
      <sheetData sheetId="28">
        <row r="4">
          <cell r="J4">
            <v>48.415503769286758</v>
          </cell>
        </row>
      </sheetData>
      <sheetData sheetId="29">
        <row r="4">
          <cell r="J4">
            <v>43.4171100707837</v>
          </cell>
        </row>
      </sheetData>
      <sheetData sheetId="30">
        <row r="4">
          <cell r="J4">
            <v>2.066400084725164</v>
          </cell>
        </row>
      </sheetData>
      <sheetData sheetId="31">
        <row r="4">
          <cell r="J4">
            <v>4.5849742677546557</v>
          </cell>
        </row>
      </sheetData>
      <sheetData sheetId="32">
        <row r="4">
          <cell r="J4">
            <v>2.8848309966727683</v>
          </cell>
        </row>
      </sheetData>
      <sheetData sheetId="33">
        <row r="4">
          <cell r="J4">
            <v>300.97715288975172</v>
          </cell>
        </row>
      </sheetData>
      <sheetData sheetId="34">
        <row r="4">
          <cell r="J4">
            <v>0.96148196323377888</v>
          </cell>
        </row>
      </sheetData>
      <sheetData sheetId="35">
        <row r="4">
          <cell r="J4">
            <v>12.445097904007058</v>
          </cell>
        </row>
      </sheetData>
      <sheetData sheetId="36">
        <row r="4">
          <cell r="J4">
            <v>19.203272406661661</v>
          </cell>
        </row>
      </sheetData>
      <sheetData sheetId="37">
        <row r="4">
          <cell r="J4">
            <v>1.9922662789686154</v>
          </cell>
        </row>
      </sheetData>
      <sheetData sheetId="38">
        <row r="4">
          <cell r="J4">
            <v>2.0136943794467399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5"/>
  <sheetViews>
    <sheetView tabSelected="1" workbookViewId="0">
      <selection activeCell="N3" sqref="N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24.71+5.53</f>
        <v>30.240000000000002</v>
      </c>
      <c r="J2" t="s">
        <v>6</v>
      </c>
      <c r="K2" s="9">
        <f>11.78+37.53</f>
        <v>49.31</v>
      </c>
      <c r="M2" t="s">
        <v>59</v>
      </c>
      <c r="N2" s="9">
        <f>362.59</f>
        <v>362.59</v>
      </c>
      <c r="P2" t="s">
        <v>8</v>
      </c>
      <c r="Q2" s="10">
        <f>N2+K2+H2</f>
        <v>442.14</v>
      </c>
      <c r="S2" s="7" t="s">
        <v>1</v>
      </c>
      <c r="T2" s="7">
        <f>3.5*3</f>
        <v>10.5</v>
      </c>
    </row>
    <row r="3" spans="2:20">
      <c r="B3" s="26"/>
      <c r="C3" s="11"/>
      <c r="D3" s="7"/>
      <c r="E3" s="7"/>
      <c r="Q3" s="30">
        <f>Q2/C7</f>
        <v>0.1037202502292711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4262.8127007277772</v>
      </c>
      <c r="D7" s="20">
        <f>(C7*[1]Feuil1!$K$2-C4)/C4</f>
        <v>0.51186880673460111</v>
      </c>
      <c r="E7" s="31">
        <f>C7-C7/(1+D7)</f>
        <v>1443.2474833364731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ETH</v>
      </c>
      <c r="N8" s="18">
        <f>IF(C12&gt;C7*Params!F8,C12,C7)</f>
        <v>1263.9031893705362</v>
      </c>
    </row>
    <row r="9" spans="2:20">
      <c r="M9" s="17" t="str">
        <f>IF(C13&gt;C7*Params!F8,B13,"Others")</f>
        <v>BTC</v>
      </c>
      <c r="N9" s="18">
        <f>IF(C13&gt;C7*0.1,C13,C7)</f>
        <v>1276.4492582331973</v>
      </c>
    </row>
    <row r="10" spans="2:20">
      <c r="M10" s="17" t="str">
        <f>IF(OR(M9="",M9="Others"),"",IF(C14&gt;C7*Params!F8,B14,"Others"))</f>
        <v>FDUSD</v>
      </c>
      <c r="N10" s="18">
        <f>IF(OR(M9="",M9="Others"),"",IF(C14&gt;$C$7*Params!F8,C14,SUM(C14:C53)))</f>
        <v>362.59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SOL</v>
      </c>
      <c r="N11" s="18">
        <f>IF(OR(M10="",M10="Others"),"",IF(C15&gt;$C$7*Params!F$8,C15,SUM(C15:C57)))</f>
        <v>300.97715288975172</v>
      </c>
    </row>
    <row r="12" spans="2:20">
      <c r="B12" s="7" t="s">
        <v>19</v>
      </c>
      <c r="C12" s="1">
        <f>[2]ETH!J4</f>
        <v>1263.9031893705362</v>
      </c>
      <c r="D12" s="20">
        <f>C12/$C$7</f>
        <v>0.29649512612992679</v>
      </c>
      <c r="M12" s="17" t="str">
        <f>IF(OR(M11="",M11="Others"),"",IF(C16&gt;C7*Params!F8,B16,"Others"))</f>
        <v>Others</v>
      </c>
      <c r="N12" s="21">
        <f>IF(OR(M11="",M11="Others"),"",IF(C16&gt;$C$7*Params!F$8,C16,SUM(C16:C57)))</f>
        <v>1058.8931002342899</v>
      </c>
    </row>
    <row r="13" spans="2:20">
      <c r="B13" s="7" t="s">
        <v>4</v>
      </c>
      <c r="C13" s="1">
        <f>[2]BTC!J4</f>
        <v>1276.4492582331973</v>
      </c>
      <c r="D13" s="20">
        <f t="shared" ref="D13:D55" si="0">C13/$C$7</f>
        <v>0.29943826948232394</v>
      </c>
      <c r="M13" s="17" t="str">
        <f>IF(OR(M12="",M12="Others"),"",IF(C17&gt;C7*Params!F8,B17,"Others"))</f>
        <v/>
      </c>
      <c r="N13" s="18" t="str">
        <f>IF(OR(M12="",M12="Others"),"",IF(C17&gt;$C$7*Params!F$8,C17,SUM(C17:C57)))</f>
        <v/>
      </c>
      <c r="Q13" s="23"/>
    </row>
    <row r="14" spans="2:20">
      <c r="B14" s="7" t="s">
        <v>59</v>
      </c>
      <c r="C14" s="1">
        <f>$N$2</f>
        <v>362.59</v>
      </c>
      <c r="D14" s="20">
        <f t="shared" si="0"/>
        <v>8.5058862646744032E-2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24</v>
      </c>
      <c r="C15" s="1">
        <f>[2]SOL!J4</f>
        <v>300.97715288975172</v>
      </c>
      <c r="D15" s="20">
        <f t="shared" si="0"/>
        <v>7.0605296084992622E-2</v>
      </c>
      <c r="M15" s="17" t="str">
        <f>IF(OR(M14="",M14="Others"),"",IF(C19&gt;C7*Params!F8,B19,"Others"))</f>
        <v/>
      </c>
      <c r="N15" s="18" t="str">
        <f>IF(OR(M14="",M14="Others"),"",IF(C19&gt;$C$7*Params!F$8,C19,SUM(C19:C53)))</f>
        <v/>
      </c>
    </row>
    <row r="16" spans="2:20">
      <c r="B16" s="7" t="s">
        <v>26</v>
      </c>
      <c r="C16" s="1">
        <f>[2]BNB!J4</f>
        <v>184.31422296375447</v>
      </c>
      <c r="D16" s="20">
        <f t="shared" si="0"/>
        <v>4.3237701466988465E-2</v>
      </c>
      <c r="M16" s="17" t="str">
        <f>IF(OR(M15="",M15="Others"),"",IF(C20&gt;C7*Params!F8,B20,"Others"))</f>
        <v/>
      </c>
      <c r="N16" s="18" t="str">
        <f>IF(OR(M15="",M15="Others"),"",IF(C20&gt;$C$7*Params!F$8,C20,SUM(C20:C53)))</f>
        <v/>
      </c>
    </row>
    <row r="17" spans="2:17">
      <c r="B17" s="7" t="s">
        <v>22</v>
      </c>
      <c r="C17" s="1">
        <f>-[2]BIGTIME!$C$4</f>
        <v>123</v>
      </c>
      <c r="D17" s="20">
        <f t="shared" si="0"/>
        <v>2.8854188216855172E-2</v>
      </c>
      <c r="M17" s="17" t="str">
        <f>IF(OR(M16="",M16="Others"),"",IF(C21&gt;C7*Params!F8,B21,"Others"))</f>
        <v/>
      </c>
      <c r="N17" s="18" t="str">
        <f>IF(OR(M16="",M16="Others"),"",IF(C21&gt;$C$7*Params!F$8,C21,SUM(C21:C53)))</f>
        <v/>
      </c>
    </row>
    <row r="18" spans="2:17">
      <c r="B18" s="7" t="s">
        <v>20</v>
      </c>
      <c r="C18" s="1">
        <f>[2]ATLAS!M47</f>
        <v>117.75</v>
      </c>
      <c r="D18" s="20">
        <f>C18/$C$7</f>
        <v>2.7622607012477207E-2</v>
      </c>
      <c r="M18" s="17" t="str">
        <f>IF(OR(M17="",M17="Others"),"",IF(C22&gt;C7*Params!F8,B22,"Others"))</f>
        <v/>
      </c>
      <c r="N18" s="18" t="str">
        <f>IF(OR(M17="",M17="Others"),"",IF(C22&gt;$C$7*Params!F$8,C22,SUM(C22:C54)))</f>
        <v/>
      </c>
    </row>
    <row r="19" spans="2:17">
      <c r="B19" s="7" t="s">
        <v>21</v>
      </c>
      <c r="C19" s="1">
        <f>[2]Cake!$Y$2</f>
        <v>62.55</v>
      </c>
      <c r="D19" s="20">
        <f>C19/$C$7</f>
        <v>1.4673410349303178E-2</v>
      </c>
      <c r="M19" s="17" t="str">
        <f>IF(OR(M18="",M18="Others"),"",IF(C23&gt;C7*Params!F8,B23,"Others"))</f>
        <v/>
      </c>
      <c r="N19" s="18" t="str">
        <f>IF(OR(M18="",M18="Others"),"",IF(C23&gt;$C$7*Params!F$8,C23,SUM(C23:C55)))</f>
        <v/>
      </c>
      <c r="Q19" s="27"/>
    </row>
    <row r="20" spans="2:17">
      <c r="B20" s="22" t="s">
        <v>47</v>
      </c>
      <c r="C20" s="9">
        <f>[2]AVAX!$J$4</f>
        <v>58.709132265338582</v>
      </c>
      <c r="D20" s="20">
        <f t="shared" si="0"/>
        <v>1.3772393109205888E-2</v>
      </c>
      <c r="M20" s="17" t="str">
        <f>IF(OR(M19="",M19="Others"),"",IF(C24&gt;C7*Params!F8,B24,"Others"))</f>
        <v/>
      </c>
      <c r="N20" s="18" t="str">
        <f>IF(OR(M19="",M19="Others"),"",IF(C24&gt;$C$7*Params!F$8,C24,SUM(C24:C55)))</f>
        <v/>
      </c>
      <c r="Q20" s="23"/>
    </row>
    <row r="21" spans="2:17">
      <c r="B21" s="22" t="s">
        <v>38</v>
      </c>
      <c r="C21" s="9">
        <f>[2]NEAR!$J$4</f>
        <v>43.4171100707837</v>
      </c>
      <c r="D21" s="20">
        <f t="shared" si="0"/>
        <v>1.0185085087921228E-2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7" t="s">
        <v>6</v>
      </c>
      <c r="C22" s="1">
        <f>$K$2</f>
        <v>49.31</v>
      </c>
      <c r="D22" s="20">
        <f t="shared" si="0"/>
        <v>1.1567479845309989E-2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22" t="s">
        <v>32</v>
      </c>
      <c r="C23" s="9">
        <f>[2]MATIC!$J$4</f>
        <v>45.660493135855383</v>
      </c>
      <c r="D23" s="20">
        <f t="shared" si="0"/>
        <v>1.0711353357856869E-2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45</v>
      </c>
      <c r="C24" s="9">
        <f>[2]ADA!$J$4</f>
        <v>43.682690038970556</v>
      </c>
      <c r="D24" s="20">
        <f t="shared" si="0"/>
        <v>1.0247386668317081E-2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22" t="s">
        <v>57</v>
      </c>
      <c r="C25" s="9">
        <f>[2]MINA!$J$4</f>
        <v>48.415503769286758</v>
      </c>
      <c r="D25" s="20">
        <f t="shared" si="0"/>
        <v>1.1357642750998872E-2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22" t="s">
        <v>42</v>
      </c>
      <c r="C26" s="1">
        <f>[2]DOT!$J$4</f>
        <v>41.76136888673031</v>
      </c>
      <c r="D26" s="20">
        <f t="shared" si="0"/>
        <v>9.7966699028555759E-3</v>
      </c>
      <c r="M26" s="17" t="str">
        <f>IF(OR(M25="",M25="Others"),"",IF(C30&gt;$C$7*Params!F11,B30,"Others"))</f>
        <v/>
      </c>
      <c r="N26" s="18" t="str">
        <f>IF(OR(M25="",M25="Others"),"",IF(C30&gt;$C$7*Params!F$8,C30,SUM(C30:C55)))</f>
        <v/>
      </c>
    </row>
    <row r="27" spans="2:17">
      <c r="B27" s="7" t="s">
        <v>5</v>
      </c>
      <c r="C27" s="1">
        <f>H$2</f>
        <v>30.240000000000002</v>
      </c>
      <c r="D27" s="20">
        <f t="shared" si="0"/>
        <v>7.0939077372170773E-3</v>
      </c>
      <c r="M27" s="17" t="str">
        <f>IF(OR(M26="",M26="Others"),"",IF(C31&gt;$C$7*Params!F12,B31,"Others"))</f>
        <v/>
      </c>
      <c r="N27" s="18" t="str">
        <f>IF(OR(M26="",M26="Others"),"",IF(C31&gt;$C$7*Params!F$8,C31,SUM(C31:C53)))</f>
        <v/>
      </c>
    </row>
    <row r="28" spans="2:17">
      <c r="B28" s="22" t="s">
        <v>48</v>
      </c>
      <c r="C28" s="9">
        <f>[2]APE!$J$4</f>
        <v>22.779275690036236</v>
      </c>
      <c r="D28" s="20">
        <f t="shared" si="0"/>
        <v>5.3437195788938133E-3</v>
      </c>
      <c r="M28" s="17" t="str">
        <f>IF(OR(M27="",M27="Others"),"",IF(C32&gt;$C$7*Params!F13,B32,"Others"))</f>
        <v/>
      </c>
      <c r="N28" s="18" t="str">
        <f>IF(OR(M27="",M27="Others"),"",IF(C32&gt;$C$7*Params!F$8,C32,SUM(C32:C54)))</f>
        <v/>
      </c>
    </row>
    <row r="29" spans="2:17">
      <c r="B29" s="7" t="s">
        <v>49</v>
      </c>
      <c r="C29" s="1">
        <f>[2]LUNC!J4</f>
        <v>20.295368354820837</v>
      </c>
      <c r="D29" s="20">
        <f t="shared" si="0"/>
        <v>4.761027466995177E-3</v>
      </c>
      <c r="M29" s="17" t="str">
        <f>IF(OR(M28="",M28="Others"),"",IF(C33&gt;$C$7*Params!F14,B33,"Others"))</f>
        <v/>
      </c>
      <c r="N29" s="18" t="str">
        <f>IF(OR(M28="",M28="Others"),"",IF(C33&gt;$C$7*Params!F$8,C33,SUM(C33:C55)))</f>
        <v/>
      </c>
    </row>
    <row r="30" spans="2:17">
      <c r="B30" s="22" t="s">
        <v>41</v>
      </c>
      <c r="C30" s="1">
        <f>[2]XRP!$J$4</f>
        <v>19.203272406661661</v>
      </c>
      <c r="D30" s="20">
        <f t="shared" si="0"/>
        <v>4.504836068303715E-3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22" t="s">
        <v>53</v>
      </c>
      <c r="C31" s="9">
        <f>[2]ICP!$J$4</f>
        <v>13.796641535510553</v>
      </c>
      <c r="D31" s="20">
        <f t="shared" si="0"/>
        <v>3.2365113140333597E-3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31</v>
      </c>
      <c r="C32" s="9">
        <f>[2]ATOM!$J$4</f>
        <v>13.204096767466217</v>
      </c>
      <c r="D32" s="20">
        <f t="shared" si="0"/>
        <v>3.0975080761141394E-3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46</v>
      </c>
      <c r="C33" s="9">
        <f>[2]ALGO!$J$4</f>
        <v>12.7685339631281</v>
      </c>
      <c r="D33" s="20">
        <f t="shared" si="0"/>
        <v>2.9953307498000476E-3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55</v>
      </c>
      <c r="C34" s="9">
        <f>[2]UNI!$J$4</f>
        <v>12.445097904007058</v>
      </c>
      <c r="D34" s="20">
        <f t="shared" si="0"/>
        <v>2.919456888613085E-3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52</v>
      </c>
      <c r="C35" s="9">
        <f>[2]LDO!$J$4</f>
        <v>12.005207411413743</v>
      </c>
      <c r="D35" s="20">
        <f t="shared" si="0"/>
        <v>2.8162643433440391E-3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44</v>
      </c>
      <c r="C36" s="9">
        <f>[2]LTC!$J$4</f>
        <v>11.740924375583408</v>
      </c>
      <c r="D36" s="20">
        <f t="shared" si="0"/>
        <v>2.7542670062841172E-3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7" t="s">
        <v>1</v>
      </c>
      <c r="C37" s="1">
        <f>$T$2</f>
        <v>10.5</v>
      </c>
      <c r="D37" s="20">
        <f t="shared" si="0"/>
        <v>2.4631624087559294E-3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54</v>
      </c>
      <c r="C38" s="9">
        <f>[2]LINK!$J$4</f>
        <v>8.0723199840891162</v>
      </c>
      <c r="D38" s="20">
        <f t="shared" si="0"/>
        <v>1.8936604891673879E-3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22" t="s">
        <v>33</v>
      </c>
      <c r="C39" s="1">
        <f>[2]EGLD!$J$4</f>
        <v>6.031879837473122</v>
      </c>
      <c r="D39" s="20">
        <f t="shared" si="0"/>
        <v>1.414999968552059E-3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22" t="s">
        <v>51</v>
      </c>
      <c r="C40" s="9">
        <f>[2]DOGE!$J$4</f>
        <v>5.6525412349685693</v>
      </c>
      <c r="D40" s="20">
        <f t="shared" si="0"/>
        <v>1.3260121032302283E-3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22" t="s">
        <v>56</v>
      </c>
      <c r="C41" s="9">
        <f>[2]SHIB!$J$4</f>
        <v>4.5849742677546557</v>
      </c>
      <c r="D41" s="20">
        <f t="shared" si="0"/>
        <v>1.0755748820425249E-3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37</v>
      </c>
      <c r="C42" s="9">
        <f>[2]GRT!$J$4</f>
        <v>4.4056309979512243</v>
      </c>
      <c r="D42" s="20">
        <f t="shared" si="0"/>
        <v>1.0335033010479358E-3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64</v>
      </c>
      <c r="C43" s="10">
        <f>[2]ACE!$J$4</f>
        <v>3.9916127604272384</v>
      </c>
      <c r="D43" s="20">
        <f t="shared" si="0"/>
        <v>9.3638004778998671E-4</v>
      </c>
    </row>
    <row r="44" spans="2:14">
      <c r="B44" s="22" t="s">
        <v>23</v>
      </c>
      <c r="C44" s="9">
        <f>[2]LUNA!J4</f>
        <v>4.0424421814322677</v>
      </c>
      <c r="D44" s="20">
        <f t="shared" si="0"/>
        <v>9.4830396389269315E-4</v>
      </c>
    </row>
    <row r="45" spans="2:14">
      <c r="B45" s="22" t="s">
        <v>36</v>
      </c>
      <c r="C45" s="9">
        <f>[2]AMP!$J$4</f>
        <v>3.6342992931383726</v>
      </c>
      <c r="D45" s="20">
        <f t="shared" si="0"/>
        <v>8.5255899057396997E-4</v>
      </c>
    </row>
    <row r="46" spans="2:14">
      <c r="B46" s="22" t="s">
        <v>62</v>
      </c>
      <c r="C46" s="10">
        <f>[2]SEI!$J$4</f>
        <v>2.066400084725164</v>
      </c>
      <c r="D46" s="20">
        <f t="shared" si="0"/>
        <v>4.8475038191858014E-4</v>
      </c>
    </row>
    <row r="47" spans="2:14">
      <c r="B47" s="7" t="s">
        <v>25</v>
      </c>
      <c r="C47" s="1">
        <f>[2]POLIS!J4</f>
        <v>3.1423093937400934</v>
      </c>
      <c r="D47" s="20">
        <f t="shared" si="0"/>
        <v>7.3714460717535547E-4</v>
      </c>
    </row>
    <row r="48" spans="2:14">
      <c r="B48" s="22" t="s">
        <v>40</v>
      </c>
      <c r="C48" s="9">
        <f>[2]SHPING!$J$4</f>
        <v>2.8848309966727683</v>
      </c>
      <c r="D48" s="20">
        <f t="shared" si="0"/>
        <v>6.7674354920173947E-4</v>
      </c>
    </row>
    <row r="49" spans="2:4">
      <c r="B49" s="22" t="s">
        <v>50</v>
      </c>
      <c r="C49" s="9">
        <f>[2]KAVA!$J$4</f>
        <v>2.3194047985230806</v>
      </c>
      <c r="D49" s="20">
        <f t="shared" si="0"/>
        <v>5.4410197242001643E-4</v>
      </c>
    </row>
    <row r="50" spans="2:4">
      <c r="B50" s="22" t="s">
        <v>63</v>
      </c>
      <c r="C50" s="10">
        <f>[2]MEME!$J$4</f>
        <v>1.9875442022054528</v>
      </c>
      <c r="D50" s="20">
        <f t="shared" si="0"/>
        <v>4.6625182520126332E-4</v>
      </c>
    </row>
    <row r="51" spans="2:4">
      <c r="B51" s="7" t="s">
        <v>28</v>
      </c>
      <c r="C51" s="1">
        <f>[2]ATLAS!O47</f>
        <v>1.8637344401920117</v>
      </c>
      <c r="D51" s="20">
        <f t="shared" si="0"/>
        <v>4.3720767742711799E-4</v>
      </c>
    </row>
    <row r="52" spans="2:4">
      <c r="B52" s="7" t="s">
        <v>27</v>
      </c>
      <c r="C52" s="1">
        <f>[2]Ayman!$E$9</f>
        <v>1.6967935999999999</v>
      </c>
      <c r="D52" s="20">
        <f t="shared" si="0"/>
        <v>3.9804554389882331E-4</v>
      </c>
    </row>
    <row r="53" spans="2:4">
      <c r="B53" s="22" t="s">
        <v>65</v>
      </c>
      <c r="C53" s="10">
        <f>[2]DYDX!$J$4</f>
        <v>2.0136943794467399</v>
      </c>
      <c r="D53" s="20">
        <f t="shared" si="0"/>
        <v>4.7238631411202934E-4</v>
      </c>
    </row>
    <row r="54" spans="2:4">
      <c r="B54" s="22" t="s">
        <v>66</v>
      </c>
      <c r="C54" s="10">
        <f>[2]TIA!$J$4</f>
        <v>1.9922662789686154</v>
      </c>
      <c r="D54" s="20">
        <f t="shared" si="0"/>
        <v>4.6735956253214731E-4</v>
      </c>
    </row>
    <row r="55" spans="2:4">
      <c r="B55" s="22" t="s">
        <v>43</v>
      </c>
      <c r="C55" s="9">
        <f>[2]TRX!$J$4</f>
        <v>0.96148196323377888</v>
      </c>
      <c r="D55" s="20">
        <f t="shared" si="0"/>
        <v>2.2555106938421853E-4</v>
      </c>
    </row>
  </sheetData>
  <autoFilter ref="B11:C11">
    <sortState ref="B12:C55">
      <sortCondition descending="1" ref="C11"/>
    </sortState>
  </autoFilter>
  <conditionalFormatting sqref="M8:N23 N13:N42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2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H7" sqref="H7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N12" sqref="N12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2023-12-20T14:25:13Z</dcterms:modified>
</cp:coreProperties>
</file>