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6" l="1"/>
  <c r="C28"/>
  <c r="C20" l="1"/>
  <c r="T2"/>
  <c r="C24" i="2" l="1"/>
  <c r="C30" i="1" l="1"/>
  <c r="C4"/>
  <c r="C37"/>
  <c r="C29"/>
  <c r="Q2" l="1"/>
  <c r="C45" l="1"/>
  <c r="C48" l="1"/>
  <c r="C44" l="1"/>
  <c r="C16" l="1"/>
  <c r="C43" l="1"/>
  <c r="C17" l="1"/>
  <c r="C42" l="1"/>
  <c r="C19" l="1"/>
  <c r="C47"/>
  <c r="C32"/>
  <c r="C26" l="1"/>
  <c r="C35"/>
  <c r="C49"/>
  <c r="C41"/>
  <c r="C39"/>
  <c r="C40"/>
  <c r="C31"/>
  <c r="C33" l="1"/>
  <c r="C50" l="1"/>
  <c r="C25" l="1"/>
  <c r="C23"/>
  <c r="C14"/>
  <c r="C22"/>
  <c r="C36" l="1"/>
  <c r="C34"/>
  <c r="C38"/>
  <c r="C21"/>
  <c r="C27"/>
  <c r="C24"/>
  <c r="C15"/>
  <c r="C18"/>
  <c r="C12" l="1"/>
  <c r="C13" l="1"/>
  <c r="C7"/>
  <c r="D14" l="1"/>
  <c r="D13"/>
  <c r="D30"/>
  <c r="D15"/>
  <c r="D47"/>
  <c r="D37"/>
  <c r="M9"/>
  <c r="D38"/>
  <c r="D17"/>
  <c r="D41"/>
  <c r="D20"/>
  <c r="D44"/>
  <c r="D7"/>
  <c r="E7" s="1"/>
  <c r="D45"/>
  <c r="D35"/>
  <c r="D24"/>
  <c r="D46"/>
  <c r="D36"/>
  <c r="Q3"/>
  <c r="D18"/>
  <c r="D34"/>
  <c r="D48"/>
  <c r="D50"/>
  <c r="D23"/>
  <c r="D32"/>
  <c r="D29"/>
  <c r="D27"/>
  <c r="D16"/>
  <c r="D19"/>
  <c r="D21"/>
  <c r="D26"/>
  <c r="D43"/>
  <c r="D39"/>
  <c r="D31"/>
  <c r="D42"/>
  <c r="D33"/>
  <c r="D28"/>
  <c r="N9"/>
  <c r="D40"/>
  <c r="D22"/>
  <c r="D49"/>
  <c r="D25"/>
  <c r="M8"/>
  <c r="D12"/>
  <c r="N8"/>
  <c r="M10" l="1"/>
  <c r="N10"/>
  <c r="M11" l="1"/>
  <c r="N11"/>
  <c r="M12" l="1"/>
  <c r="N12"/>
  <c r="N13" l="1"/>
  <c r="M13"/>
  <c r="M14" l="1"/>
  <c r="N14"/>
  <c r="M15" l="1"/>
  <c r="N15"/>
  <c r="M16" l="1"/>
  <c r="N16"/>
  <c r="M17" l="1"/>
  <c r="N17"/>
  <c r="N18" l="1"/>
  <c r="M18"/>
  <c r="M19" l="1"/>
  <c r="N19"/>
  <c r="N20" l="1"/>
  <c r="M20"/>
  <c r="M21" l="1"/>
  <c r="M22" s="1"/>
  <c r="N21"/>
  <c r="M23" l="1"/>
  <c r="N23"/>
  <c r="N24" l="1"/>
  <c r="M24"/>
  <c r="M25" l="1"/>
  <c r="N25"/>
  <c r="M26" l="1"/>
  <c r="N26"/>
  <c r="N27" l="1"/>
  <c r="M27"/>
  <c r="N28" l="1"/>
  <c r="M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<sst xmlns="http://schemas.openxmlformats.org/spreadsheetml/2006/main" count="95" uniqueCount="60">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</sst>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937.41322816010802</c:v>
                </c:pt>
                <c:pt idx="1">
                  <c:v>859.0883582868189</c:v>
                </c:pt>
                <c:pt idx="2">
                  <c:v>765.27884006856107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937.41322816010802</v>
          </cell>
        </row>
      </sheetData>
      <sheetData sheetId="1">
        <row r="4">
          <cell r="J4">
            <v>859.0883582868189</v>
          </cell>
        </row>
      </sheetData>
      <sheetData sheetId="2">
        <row r="2">
          <cell r="Y2">
            <v>59.4</v>
          </cell>
        </row>
      </sheetData>
      <sheetData sheetId="3">
        <row r="4">
          <cell r="J4">
            <v>0.92693483607934735</v>
          </cell>
        </row>
      </sheetData>
      <sheetData sheetId="4">
        <row r="46">
          <cell r="M46">
            <v>76.27000000000001</v>
          </cell>
          <cell r="O46">
            <v>0.54609130290629082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26.526468104872912</v>
          </cell>
        </row>
      </sheetData>
      <sheetData sheetId="8">
        <row r="4">
          <cell r="J4">
            <v>8.0090439467629704</v>
          </cell>
        </row>
      </sheetData>
      <sheetData sheetId="9">
        <row r="4">
          <cell r="J4">
            <v>17.016206848720909</v>
          </cell>
        </row>
      </sheetData>
      <sheetData sheetId="10">
        <row r="4">
          <cell r="J4">
            <v>10.957703010892635</v>
          </cell>
        </row>
      </sheetData>
      <sheetData sheetId="11">
        <row r="4">
          <cell r="J4">
            <v>30.540823898283371</v>
          </cell>
        </row>
      </sheetData>
      <sheetData sheetId="12">
        <row r="4">
          <cell r="J4">
            <v>2.0114483680522439</v>
          </cell>
        </row>
      </sheetData>
      <sheetData sheetId="13">
        <row r="4">
          <cell r="J4">
            <v>124.81230266599682</v>
          </cell>
        </row>
      </sheetData>
      <sheetData sheetId="14">
        <row r="4">
          <cell r="J4">
            <v>4.074185515364336</v>
          </cell>
        </row>
      </sheetData>
      <sheetData sheetId="15">
        <row r="4">
          <cell r="J4">
            <v>26.459233861169221</v>
          </cell>
        </row>
      </sheetData>
      <sheetData sheetId="16">
        <row r="4">
          <cell r="J4">
            <v>4.0281984149001993</v>
          </cell>
        </row>
      </sheetData>
      <sheetData sheetId="17">
        <row r="4">
          <cell r="J4">
            <v>5.6504879312600531</v>
          </cell>
        </row>
      </sheetData>
      <sheetData sheetId="18">
        <row r="4">
          <cell r="J4">
            <v>7.8761504594153182</v>
          </cell>
        </row>
      </sheetData>
      <sheetData sheetId="19">
        <row r="4">
          <cell r="J4">
            <v>6.0505552953393238</v>
          </cell>
        </row>
      </sheetData>
      <sheetData sheetId="20">
        <row r="4">
          <cell r="J4">
            <v>13.498169959800627</v>
          </cell>
        </row>
      </sheetData>
      <sheetData sheetId="21">
        <row r="4">
          <cell r="J4">
            <v>1.2048064038012252</v>
          </cell>
        </row>
      </sheetData>
      <sheetData sheetId="22">
        <row r="4">
          <cell r="J4">
            <v>30.849742932483796</v>
          </cell>
        </row>
      </sheetData>
      <sheetData sheetId="23">
        <row r="4">
          <cell r="J4">
            <v>29.797687439731746</v>
          </cell>
        </row>
      </sheetData>
      <sheetData sheetId="24">
        <row r="4">
          <cell r="J4">
            <v>25.553152155688558</v>
          </cell>
        </row>
      </sheetData>
      <sheetData sheetId="25">
        <row r="4">
          <cell r="J4">
            <v>24.524137502420515</v>
          </cell>
        </row>
      </sheetData>
      <sheetData sheetId="26">
        <row r="4">
          <cell r="J4">
            <v>3.4601330277090203</v>
          </cell>
        </row>
      </sheetData>
      <sheetData sheetId="27">
        <row r="4">
          <cell r="J4">
            <v>124.00778795063502</v>
          </cell>
        </row>
      </sheetData>
      <sheetData sheetId="28">
        <row r="4">
          <cell r="J4">
            <v>0.66935061923458972</v>
          </cell>
        </row>
      </sheetData>
      <sheetData sheetId="29">
        <row r="4">
          <cell r="J4">
            <v>6.8969388894491708</v>
          </cell>
        </row>
      </sheetData>
      <sheetData sheetId="30">
        <row r="4">
          <cell r="J4">
            <v>21.338048800737887</v>
          </cell>
        </row>
      </sheetData>
      <sheetData sheetId="31">
        <row r="4">
          <cell r="J4">
            <v>4.4721385741255197</v>
          </cell>
        </row>
      </sheetData>
      <sheetData sheetId="32">
        <row r="4">
          <cell r="J4">
            <v>2.6965993993815083</v>
          </cell>
        </row>
      </sheetData>
      <sheetData sheetId="33">
        <row r="4">
          <cell r="J4">
            <v>1.771314723227551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26.14+15.37</f>
        <v>41.51</v>
      </c>
      <c r="J2" t="s">
        <v>6</v>
      </c>
      <c r="K2" s="9">
        <v>16.306000000000001</v>
      </c>
      <c r="M2" t="s">
        <v>7</v>
      </c>
      <c r="N2" s="9">
        <v>2</v>
      </c>
      <c r="P2" t="s">
        <v>8</v>
      </c>
      <c r="Q2" s="10">
        <f>N2+K2+H2</f>
        <v>59.816000000000003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2.3136875207665233E-2</v>
      </c>
    </row>
    <row r="4" spans="2:20">
      <c r="B4" t="s">
        <v>30</v>
      </c>
      <c r="C4" s="19">
        <f>Investissement!C24</f>
        <v>2329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2585.3102228853704</v>
      </c>
      <c r="D7" s="20">
        <f>(C7*[1]Feuil1!$K$2-C4)/C4</f>
        <v>1.0146974163025771E-2</v>
      </c>
      <c r="E7" s="32">
        <f>C7-C7/(1+D7)</f>
        <v>25.969563544711036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937.41322816010802</v>
      </c>
    </row>
    <row r="9" spans="2:20">
      <c r="M9" s="17" t="str">
        <f>IF(C13&gt;C7*[2]Params!F8,B13,"Others")</f>
        <v>BTC</v>
      </c>
      <c r="N9" s="18">
        <f>IF(C13&gt;C7*0.1,C13,C7)</f>
        <v>859.0883582868189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765.27884006856107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937.41322816010802</v>
      </c>
      <c r="D12" s="30">
        <f>C12/$C$7</f>
        <v>0.3625921639353189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859.0883582868189</v>
      </c>
      <c r="D13" s="30">
        <f t="shared" ref="D13:D50" si="0">C13/$C$7</f>
        <v>0.33229604350073771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124.81230266599682</v>
      </c>
      <c r="D14" s="30">
        <f t="shared" si="0"/>
        <v>4.8277495505625767E-2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124.00778795063502</v>
      </c>
      <c r="D15" s="30">
        <f t="shared" si="0"/>
        <v>4.796630858954886E-2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76.27000000000001</v>
      </c>
      <c r="D16" s="30">
        <f t="shared" si="0"/>
        <v>2.9501295173342039E-2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59.4</v>
      </c>
      <c r="D17" s="30">
        <f t="shared" si="0"/>
        <v>2.2975966084915651E-2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32</v>
      </c>
      <c r="C18" s="9">
        <f>[2]MATIC!$J$4</f>
        <v>29.797687439731746</v>
      </c>
      <c r="D18" s="30">
        <f>C18/$C$7</f>
        <v>1.1525768619935923E-2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30.849742932483796</v>
      </c>
      <c r="D19" s="30">
        <f>C19/$C$7</f>
        <v>1.1932704500759497E-2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41.51</v>
      </c>
      <c r="D20" s="30">
        <f t="shared" si="0"/>
        <v>1.6056100205132134E-2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30.540823898283371</v>
      </c>
      <c r="D21" s="30">
        <f t="shared" si="0"/>
        <v>1.1813214378658926E-2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26.526468104872912</v>
      </c>
      <c r="D22" s="30">
        <f t="shared" si="0"/>
        <v>1.0260458443268634E-2</v>
      </c>
      <c r="M22" s="17" t="str">
        <f>IF(OR(M21="",M21="Others"),"",IF(C26&gt;C7*[2]Params!F8,B26,"Others"))</f>
        <v/>
      </c>
      <c r="N22" s="18"/>
    </row>
    <row r="23" spans="2:17">
      <c r="B23" s="22" t="s">
        <v>57</v>
      </c>
      <c r="C23" s="9">
        <f>[2]MINA!$J$4</f>
        <v>25.553152155688558</v>
      </c>
      <c r="D23" s="30">
        <f t="shared" si="0"/>
        <v>9.8839790789863567E-3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26.459233861169221</v>
      </c>
      <c r="D24" s="30">
        <f t="shared" si="0"/>
        <v>1.0234452185641008E-2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24.524137502420515</v>
      </c>
      <c r="D25" s="30">
        <f t="shared" si="0"/>
        <v>9.485955412751209E-3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21.338048800737887</v>
      </c>
      <c r="D26" s="30">
        <f t="shared" si="0"/>
        <v>8.2535738310442561E-3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17.016206848720909</v>
      </c>
      <c r="D27" s="30">
        <f t="shared" si="0"/>
        <v>6.5818820109447996E-3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7.7360155168066172E-3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16.306000000000001</v>
      </c>
      <c r="D29" s="30">
        <f t="shared" si="0"/>
        <v>6.3071734508524354E-3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7</v>
      </c>
      <c r="C30" s="1">
        <f>$N$2</f>
        <v>2</v>
      </c>
      <c r="D30" s="30">
        <f t="shared" si="0"/>
        <v>7.7360155168066172E-4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10.957703010892635</v>
      </c>
      <c r="D31" s="30">
        <f t="shared" si="0"/>
        <v>4.238448026041201E-3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13.498169959800627</v>
      </c>
      <c r="D32" s="30">
        <f t="shared" si="0"/>
        <v>5.2211026128755307E-3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8.0090439467629704</v>
      </c>
      <c r="D33" s="30">
        <f t="shared" si="0"/>
        <v>3.0979044123472226E-3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7.8761504594153182</v>
      </c>
      <c r="D34" s="30">
        <f t="shared" si="0"/>
        <v>3.0465011083370235E-3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6.8969388894491708</v>
      </c>
      <c r="D35" s="30">
        <f t="shared" si="0"/>
        <v>2.6677413133622892E-3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6.0505552953393238</v>
      </c>
      <c r="D36" s="30">
        <f t="shared" si="0"/>
        <v>2.3403594825020728E-3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2.0887241895377866E-3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5.6504879312600531</v>
      </c>
      <c r="D38" s="30">
        <f t="shared" si="0"/>
        <v>2.1856131156878147E-3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4.0281984149001993</v>
      </c>
      <c r="D39" s="30">
        <f t="shared" si="0"/>
        <v>1.558110272122188E-3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4.074185515364336</v>
      </c>
      <c r="D40" s="30">
        <f t="shared" si="0"/>
        <v>1.5758981182603634E-3</v>
      </c>
    </row>
    <row r="41" spans="2:14">
      <c r="B41" s="22" t="s">
        <v>56</v>
      </c>
      <c r="C41" s="9">
        <f>[2]SHIB!$J$4</f>
        <v>3.4601330277090203</v>
      </c>
      <c r="D41" s="30">
        <f t="shared" si="0"/>
        <v>1.338382139628602E-3</v>
      </c>
    </row>
    <row r="42" spans="2:14">
      <c r="B42" s="22" t="s">
        <v>37</v>
      </c>
      <c r="C42" s="9">
        <f>[2]GRT!$J$4</f>
        <v>4.4721385741255197</v>
      </c>
      <c r="D42" s="30">
        <f t="shared" si="0"/>
        <v>1.729826670137222E-3</v>
      </c>
    </row>
    <row r="43" spans="2:14">
      <c r="B43" s="22" t="s">
        <v>50</v>
      </c>
      <c r="C43" s="9">
        <f>[2]KAVA!$J$4</f>
        <v>2.6965993993815083</v>
      </c>
      <c r="D43" s="30">
        <f t="shared" si="0"/>
        <v>1.0430467398113376E-3</v>
      </c>
    </row>
    <row r="44" spans="2:14">
      <c r="B44" s="22" t="s">
        <v>36</v>
      </c>
      <c r="C44" s="9">
        <f>[2]AMP!$J$4</f>
        <v>2.0114483680522439</v>
      </c>
      <c r="D44" s="30">
        <f t="shared" si="0"/>
        <v>7.7802978932537531E-4</v>
      </c>
    </row>
    <row r="45" spans="2:14">
      <c r="B45" s="22" t="s">
        <v>40</v>
      </c>
      <c r="C45" s="9">
        <f>[2]SHPING!$J$4</f>
        <v>1.771314723227551</v>
      </c>
      <c r="D45" s="30">
        <f t="shared" si="0"/>
        <v>6.8514590920181763E-4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6.5632108092090796E-4</v>
      </c>
    </row>
    <row r="47" spans="2:14">
      <c r="B47" s="22" t="s">
        <v>23</v>
      </c>
      <c r="C47" s="9">
        <f>[2]LUNA!J4</f>
        <v>1.2048064038012252</v>
      </c>
      <c r="D47" s="30">
        <f t="shared" si="0"/>
        <v>4.6602005172771287E-4</v>
      </c>
    </row>
    <row r="48" spans="2:14">
      <c r="B48" s="7" t="s">
        <v>25</v>
      </c>
      <c r="C48" s="1">
        <f>[2]POLIS!J4</f>
        <v>0.92693483607934735</v>
      </c>
      <c r="D48" s="30">
        <f t="shared" si="0"/>
        <v>3.5853911374892147E-4</v>
      </c>
    </row>
    <row r="49" spans="2:4">
      <c r="B49" s="22" t="s">
        <v>43</v>
      </c>
      <c r="C49" s="9">
        <f>[2]TRX!$J$4</f>
        <v>0.66935061923458972</v>
      </c>
      <c r="D49" s="30">
        <f t="shared" si="0"/>
        <v>2.5890533882914522E-4</v>
      </c>
    </row>
    <row r="50" spans="2:4">
      <c r="B50" s="7" t="s">
        <v>28</v>
      </c>
      <c r="C50" s="1">
        <f>[2]ATLAS!O46</f>
        <v>0.54609130290629082</v>
      </c>
      <c r="D50" s="30">
        <f t="shared" si="0"/>
        <v>2.1122853964381042E-4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4"/>
  <sheetViews>
    <sheetView workbookViewId="0">
      <selection activeCell="B22" sqref="B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5"/>
      <c r="C23" s="16"/>
      <c r="D23" s="29"/>
      <c r="E23" s="25"/>
    </row>
    <row r="24" spans="2:5">
      <c r="B24" t="s">
        <v>8</v>
      </c>
      <c r="C24" s="19">
        <f>SUM(C4:C23)</f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2023-06-23T08:08:35Z</dcterms:modified>
</cp:coreProperties>
</file>