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T2"/>
  <c r="K2" l="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28" i="2"/>
  <c r="Q2" i="1" l="1"/>
  <c r="C40"/>
  <c r="C30" l="1"/>
  <c r="C14"/>
  <c r="C4"/>
  <c r="C37"/>
  <c r="C20"/>
  <c r="C48" l="1"/>
  <c r="C44" l="1"/>
  <c r="C28" l="1"/>
  <c r="C35" l="1"/>
  <c r="C54"/>
  <c r="C24"/>
  <c r="C47"/>
  <c r="C29"/>
  <c r="C45" l="1"/>
  <c r="C36" l="1"/>
  <c r="C55"/>
  <c r="C15"/>
  <c r="C31"/>
  <c r="C42"/>
  <c r="C39"/>
  <c r="C32"/>
  <c r="C52"/>
  <c r="C33"/>
  <c r="C46"/>
  <c r="C22"/>
  <c r="C27"/>
  <c r="C38"/>
  <c r="C25"/>
  <c r="C53"/>
  <c r="C18"/>
  <c r="C49"/>
  <c r="C19"/>
  <c r="C34" l="1"/>
  <c r="C16"/>
  <c r="C21"/>
  <c r="C50" l="1"/>
  <c r="C43"/>
  <c r="C41"/>
  <c r="C12"/>
  <c r="C23" l="1"/>
  <c r="C51" l="1"/>
  <c r="C26" l="1"/>
  <c r="C13" l="1"/>
  <c r="C17"/>
  <c r="C7" l="1"/>
  <c r="N9" s="1"/>
  <c r="D45" l="1"/>
  <c r="D18"/>
  <c r="D29"/>
  <c r="D30"/>
  <c r="D16"/>
  <c r="D39"/>
  <c r="D44"/>
  <c r="D17"/>
  <c r="D31"/>
  <c r="D48"/>
  <c r="N8"/>
  <c r="D46"/>
  <c r="Q3"/>
  <c r="D26"/>
  <c r="D42"/>
  <c r="D7"/>
  <c r="E7" s="1"/>
  <c r="D12"/>
  <c r="D27"/>
  <c r="D25"/>
  <c r="D51"/>
  <c r="D52"/>
  <c r="D38"/>
  <c r="D24"/>
  <c r="D43"/>
  <c r="D36"/>
  <c r="M8"/>
  <c r="D32"/>
  <c r="D47"/>
  <c r="D15"/>
  <c r="D20"/>
  <c r="D55"/>
  <c r="D37"/>
  <c r="D23"/>
  <c r="D34"/>
  <c r="D22"/>
  <c r="D35"/>
  <c r="D21"/>
  <c r="D33"/>
  <c r="D54"/>
  <c r="D41"/>
  <c r="D53"/>
  <c r="D14"/>
  <c r="D50"/>
  <c r="D19"/>
  <c r="D28"/>
  <c r="D49"/>
  <c r="D40"/>
  <c r="M9"/>
  <c r="D13"/>
  <c r="N10" l="1"/>
  <c r="M10"/>
  <c r="M11" l="1"/>
  <c r="N11"/>
  <c r="N12" l="1"/>
  <c r="M12"/>
  <c r="N13" l="1"/>
  <c r="M13"/>
  <c r="N14" l="1"/>
  <c r="M14"/>
  <c r="M15" l="1"/>
  <c r="N15"/>
  <c r="M16" l="1"/>
  <c r="N16"/>
  <c r="N17" l="1"/>
  <c r="M17"/>
  <c r="N18" l="1"/>
  <c r="M18"/>
  <c r="N19" l="1"/>
  <c r="M19"/>
  <c r="M20" l="1"/>
  <c r="N20"/>
  <c r="M21" l="1"/>
  <c r="N21"/>
  <c r="M22" l="1"/>
  <c r="N22"/>
  <c r="N23" l="1"/>
  <c r="M23"/>
  <c r="N24" l="1"/>
  <c r="M24"/>
  <c r="N25" l="1"/>
  <c r="M25"/>
  <c r="N26" l="1"/>
  <c r="M26"/>
  <c r="N27" l="1"/>
  <c r="M27"/>
  <c r="M28" l="1"/>
  <c r="N28"/>
  <c r="N29" l="1"/>
  <c r="M29"/>
  <c r="N30" l="1"/>
  <c r="M30"/>
  <c r="M31" l="1"/>
  <c r="N31"/>
  <c r="N32" l="1"/>
  <c r="M32"/>
  <c r="N33" l="1"/>
  <c r="M33"/>
  <c r="N34" l="1"/>
  <c r="M34"/>
  <c r="N35" l="1"/>
  <c r="M35"/>
  <c r="M36" l="1"/>
  <c r="N36"/>
  <c r="N37" l="1"/>
  <c r="M37"/>
  <c r="N38" l="1"/>
  <c r="M38"/>
  <c r="M39" l="1"/>
  <c r="N39"/>
  <c r="M40" l="1"/>
  <c r="N40"/>
  <c r="M41" l="1"/>
  <c r="N41"/>
  <c r="M42" l="1"/>
  <c r="N42"/>
</calcChain>
</file>

<file path=xl/sharedStrings.xml><?xml version="1.0" encoding="utf-8"?>
<sst xmlns="http://schemas.openxmlformats.org/spreadsheetml/2006/main" count="110" uniqueCount="68">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</sst>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1365.0477088822101</c:v>
                </c:pt>
                <c:pt idx="1">
                  <c:v>1281.8641203625155</c:v>
                </c:pt>
                <c:pt idx="2">
                  <c:v>534.24</c:v>
                </c:pt>
                <c:pt idx="3">
                  <c:v>247.12597035823052</c:v>
                </c:pt>
                <c:pt idx="4">
                  <c:v>233.3167319934777</c:v>
                </c:pt>
                <c:pt idx="5">
                  <c:v>906.69639175282077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1365.0477088822101</v>
          </cell>
        </row>
      </sheetData>
      <sheetData sheetId="1">
        <row r="4">
          <cell r="J4">
            <v>1281.8641203625155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2.1514468186872437</v>
          </cell>
        </row>
      </sheetData>
      <sheetData sheetId="4">
        <row r="47">
          <cell r="M47">
            <v>146.44</v>
          </cell>
          <cell r="O47">
            <v>1.108888609967714</v>
          </cell>
        </row>
      </sheetData>
      <sheetData sheetId="5">
        <row r="4">
          <cell r="C4">
            <v>-78.333333333333329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2.6583774574883119</v>
          </cell>
        </row>
      </sheetData>
      <sheetData sheetId="8">
        <row r="4">
          <cell r="J4">
            <v>38.68154792117123</v>
          </cell>
        </row>
      </sheetData>
      <sheetData sheetId="9">
        <row r="4">
          <cell r="J4">
            <v>8.7193386798751682</v>
          </cell>
        </row>
      </sheetData>
      <sheetData sheetId="10">
        <row r="4">
          <cell r="J4">
            <v>21.244019049318286</v>
          </cell>
        </row>
      </sheetData>
      <sheetData sheetId="11">
        <row r="4">
          <cell r="J4">
            <v>11.951534980379941</v>
          </cell>
        </row>
      </sheetData>
      <sheetData sheetId="12">
        <row r="4">
          <cell r="J4">
            <v>47.259269734714984</v>
          </cell>
        </row>
      </sheetData>
      <sheetData sheetId="13">
        <row r="4">
          <cell r="J4">
            <v>3.2730070514871374</v>
          </cell>
        </row>
      </sheetData>
      <sheetData sheetId="14">
        <row r="4">
          <cell r="J4">
            <v>233.3167319934777</v>
          </cell>
        </row>
      </sheetData>
      <sheetData sheetId="15">
        <row r="4">
          <cell r="J4">
            <v>5.2922423980094946</v>
          </cell>
        </row>
      </sheetData>
      <sheetData sheetId="16">
        <row r="4">
          <cell r="J4">
            <v>43.327405721540494</v>
          </cell>
        </row>
      </sheetData>
      <sheetData sheetId="17">
        <row r="4">
          <cell r="J4">
            <v>5.4474106187629179</v>
          </cell>
        </row>
      </sheetData>
      <sheetData sheetId="18">
        <row r="4">
          <cell r="J4">
            <v>4.3838014186407683</v>
          </cell>
        </row>
      </sheetData>
      <sheetData sheetId="19">
        <row r="4">
          <cell r="J4">
            <v>11.511402045038547</v>
          </cell>
        </row>
      </sheetData>
      <sheetData sheetId="20">
        <row r="4">
          <cell r="J4">
            <v>2.1090201537988515</v>
          </cell>
        </row>
      </sheetData>
      <sheetData sheetId="21">
        <row r="4">
          <cell r="J4">
            <v>11.040684221863847</v>
          </cell>
        </row>
      </sheetData>
      <sheetData sheetId="22">
        <row r="4">
          <cell r="J4">
            <v>9.7399161137809962</v>
          </cell>
        </row>
      </sheetData>
      <sheetData sheetId="23">
        <row r="4">
          <cell r="J4">
            <v>11.596946884855596</v>
          </cell>
        </row>
      </sheetData>
      <sheetData sheetId="24">
        <row r="4">
          <cell r="J4">
            <v>4.8682528434217964</v>
          </cell>
        </row>
      </sheetData>
      <sheetData sheetId="25">
        <row r="4">
          <cell r="J4">
            <v>14.073737785650263</v>
          </cell>
        </row>
      </sheetData>
      <sheetData sheetId="26">
        <row r="4">
          <cell r="J4">
            <v>47.357792978961584</v>
          </cell>
        </row>
      </sheetData>
      <sheetData sheetId="27">
        <row r="4">
          <cell r="J4">
            <v>1.6208325202967273</v>
          </cell>
        </row>
      </sheetData>
      <sheetData sheetId="28">
        <row r="4">
          <cell r="J4">
            <v>40.126872998920987</v>
          </cell>
        </row>
      </sheetData>
      <sheetData sheetId="29">
        <row r="4">
          <cell r="J4">
            <v>47.74493137716383</v>
          </cell>
        </row>
      </sheetData>
      <sheetData sheetId="30">
        <row r="4">
          <cell r="J4">
            <v>2.5522371119811758</v>
          </cell>
        </row>
      </sheetData>
      <sheetData sheetId="31">
        <row r="4">
          <cell r="J4">
            <v>9.1252493360007509</v>
          </cell>
        </row>
      </sheetData>
      <sheetData sheetId="32">
        <row r="4">
          <cell r="J4">
            <v>2.3591448775263313</v>
          </cell>
        </row>
      </sheetData>
      <sheetData sheetId="33">
        <row r="4">
          <cell r="J4">
            <v>247.12597035823052</v>
          </cell>
        </row>
      </sheetData>
      <sheetData sheetId="34">
        <row r="4">
          <cell r="J4">
            <v>1.0253060758576569</v>
          </cell>
        </row>
      </sheetData>
      <sheetData sheetId="35">
        <row r="4">
          <cell r="J4">
            <v>11.963179767916918</v>
          </cell>
        </row>
      </sheetData>
      <sheetData sheetId="36">
        <row r="4">
          <cell r="J4">
            <v>17.077529690233213</v>
          </cell>
        </row>
      </sheetData>
      <sheetData sheetId="37">
        <row r="4">
          <cell r="J4">
            <v>21.559886863570323</v>
          </cell>
        </row>
      </sheetData>
      <sheetData sheetId="38">
        <row r="4">
          <cell r="J4">
            <v>18.705050712604365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H2" sqref="H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71.96+5.53</f>
        <v>77.489999999999995</v>
      </c>
      <c r="J2" t="s">
        <v>6</v>
      </c>
      <c r="K2" s="9">
        <f>13.17+37.53</f>
        <v>50.7</v>
      </c>
      <c r="M2" t="s">
        <v>59</v>
      </c>
      <c r="N2" s="9">
        <f>534.24</f>
        <v>534.24</v>
      </c>
      <c r="P2" t="s">
        <v>8</v>
      </c>
      <c r="Q2" s="10">
        <f>N2+K2+H2</f>
        <v>662.43000000000006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0.14500608895423367</v>
      </c>
    </row>
    <row r="4" spans="2:20">
      <c r="B4" t="s">
        <v>30</v>
      </c>
      <c r="C4" s="19">
        <f>Investissement!C28</f>
        <v>2692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4568.2909233492528</v>
      </c>
      <c r="D7" s="20">
        <f>(C7*[1]Feuil1!$K$2-C4)/C4</f>
        <v>0.54425881881419758</v>
      </c>
      <c r="E7" s="31">
        <f>C7-C7/(1+D7)</f>
        <v>1610.0491651074944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1365.0477088822101</v>
      </c>
    </row>
    <row r="9" spans="2:20">
      <c r="M9" s="17" t="str">
        <f>IF(C13&gt;C7*Params!F8,B13,"Others")</f>
        <v>BTC</v>
      </c>
      <c r="N9" s="18">
        <f>IF(C13&gt;C7*0.1,C13,C7)</f>
        <v>1281.8641203625155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534.24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247.12597035823052</v>
      </c>
    </row>
    <row r="12" spans="2:20">
      <c r="B12" s="7" t="s">
        <v>19</v>
      </c>
      <c r="C12" s="1">
        <f>[2]ETH!J4</f>
        <v>1365.0477088822101</v>
      </c>
      <c r="D12" s="20">
        <f>C12/$C$7</f>
        <v>0.29880927720807726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233.3167319934777</v>
      </c>
    </row>
    <row r="13" spans="2:20">
      <c r="B13" s="7" t="s">
        <v>4</v>
      </c>
      <c r="C13" s="1">
        <f>[2]BTC!J4</f>
        <v>1281.8641203625155</v>
      </c>
      <c r="D13" s="20">
        <f t="shared" ref="D13:D55" si="0">C13/$C$7</f>
        <v>0.28060036934397203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906.69639175282077</v>
      </c>
      <c r="Q13" s="23"/>
    </row>
    <row r="14" spans="2:20">
      <c r="B14" s="7" t="s">
        <v>59</v>
      </c>
      <c r="C14" s="1">
        <f>$N$2</f>
        <v>534.24</v>
      </c>
      <c r="D14" s="20">
        <f t="shared" si="0"/>
        <v>0.11694526661369473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247.12597035823052</v>
      </c>
      <c r="D15" s="20">
        <f t="shared" si="0"/>
        <v>5.4095935330022625E-2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233.3167319934777</v>
      </c>
      <c r="D16" s="20">
        <f t="shared" si="0"/>
        <v>5.1073089675825856E-2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146.44</v>
      </c>
      <c r="D17" s="20">
        <f t="shared" si="0"/>
        <v>3.2055751802391161E-2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78.333333333333329</v>
      </c>
      <c r="D18" s="20">
        <f>C18/$C$7</f>
        <v>1.7147185817995819E-2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1.3692210292540065E-2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1.1098242395392189E-2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47.357792978961584</v>
      </c>
      <c r="D21" s="20">
        <f t="shared" si="0"/>
        <v>1.0366632461367218E-2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47.259269734714984</v>
      </c>
      <c r="D22" s="20">
        <f t="shared" si="0"/>
        <v>1.0345065699114177E-2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43.327405721540494</v>
      </c>
      <c r="D23" s="20">
        <f t="shared" si="0"/>
        <v>9.4843797053482982E-3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40.126872998920987</v>
      </c>
      <c r="D24" s="20">
        <f t="shared" si="0"/>
        <v>8.7837823098844761E-3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38.68154792117123</v>
      </c>
      <c r="D25" s="20">
        <f t="shared" si="0"/>
        <v>8.467400297004676E-3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47.74493137716383</v>
      </c>
      <c r="D26" s="20">
        <f t="shared" si="0"/>
        <v>1.0451377151383241E-2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21.244019049318286</v>
      </c>
      <c r="D27" s="20">
        <f t="shared" si="0"/>
        <v>4.6503209637408964E-3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21.559886863570323</v>
      </c>
      <c r="D28" s="20">
        <f t="shared" si="0"/>
        <v>4.7194645055056265E-3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17.077529690233213</v>
      </c>
      <c r="D29" s="20">
        <f t="shared" si="0"/>
        <v>3.7382754243928018E-3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18.705050712604365</v>
      </c>
      <c r="D30" s="20">
        <f t="shared" si="0"/>
        <v>4.0945401740944106E-3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14.073737785650263</v>
      </c>
      <c r="D31" s="20">
        <f t="shared" si="0"/>
        <v>3.0807446420973712E-3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11.040684221863847</v>
      </c>
      <c r="D32" s="20">
        <f t="shared" si="0"/>
        <v>2.4168084754482635E-3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53</v>
      </c>
      <c r="C33" s="9">
        <f>[2]ICP!$J$4</f>
        <v>11.511402045038547</v>
      </c>
      <c r="D33" s="20">
        <f t="shared" si="0"/>
        <v>2.5198487220246773E-3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31</v>
      </c>
      <c r="C34" s="9">
        <f>[2]ATOM!$J$4</f>
        <v>11.951534980379941</v>
      </c>
      <c r="D34" s="20">
        <f t="shared" si="0"/>
        <v>2.6161939291768324E-3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11.596946884855596</v>
      </c>
      <c r="D35" s="20">
        <f t="shared" si="0"/>
        <v>2.5385745083750639E-3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55</v>
      </c>
      <c r="C36" s="9">
        <f>[2]UNI!$J$4</f>
        <v>11.963179767916918</v>
      </c>
      <c r="D36" s="20">
        <f t="shared" si="0"/>
        <v>2.6187429760156531E-3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7.83</v>
      </c>
      <c r="D37" s="20">
        <f t="shared" si="0"/>
        <v>1.7139889143179651E-3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8.7193386798751682</v>
      </c>
      <c r="D38" s="20">
        <f t="shared" si="0"/>
        <v>1.9086653687726536E-3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9.7399161137809962</v>
      </c>
      <c r="D39" s="20">
        <f t="shared" si="0"/>
        <v>2.1320700185705676E-3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77.489999999999995</v>
      </c>
      <c r="D40" s="20">
        <f t="shared" si="0"/>
        <v>1.6962579945146758E-2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5.4474106187629179</v>
      </c>
      <c r="D41" s="20">
        <f t="shared" si="0"/>
        <v>1.1924395162576766E-3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4.8682528434217964</v>
      </c>
      <c r="D42" s="20">
        <f t="shared" si="0"/>
        <v>1.0656617376400858E-3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5.2922423980094946</v>
      </c>
      <c r="D43" s="20">
        <f t="shared" si="0"/>
        <v>1.1584731547984416E-3</v>
      </c>
    </row>
    <row r="44" spans="2:14">
      <c r="B44" s="22" t="s">
        <v>37</v>
      </c>
      <c r="C44" s="9">
        <f>[2]GRT!$J$4</f>
        <v>4.3838014186407683</v>
      </c>
      <c r="D44" s="20">
        <f t="shared" si="0"/>
        <v>9.5961520231438641E-4</v>
      </c>
    </row>
    <row r="45" spans="2:14">
      <c r="B45" s="22" t="s">
        <v>56</v>
      </c>
      <c r="C45" s="9">
        <f>[2]SHIB!$J$4</f>
        <v>9.1252493360007509</v>
      </c>
      <c r="D45" s="20">
        <f t="shared" si="0"/>
        <v>1.9975193106376321E-3</v>
      </c>
    </row>
    <row r="46" spans="2:14">
      <c r="B46" s="22" t="s">
        <v>36</v>
      </c>
      <c r="C46" s="9">
        <f>[2]AMP!$J$4</f>
        <v>3.2730070514871374</v>
      </c>
      <c r="D46" s="20">
        <f t="shared" si="0"/>
        <v>7.1646204377183692E-4</v>
      </c>
    </row>
    <row r="47" spans="2:14">
      <c r="B47" s="22" t="s">
        <v>62</v>
      </c>
      <c r="C47" s="10">
        <f>[2]SEI!$J$4</f>
        <v>2.5522371119811758</v>
      </c>
      <c r="D47" s="20">
        <f t="shared" si="0"/>
        <v>5.5868532779650495E-4</v>
      </c>
    </row>
    <row r="48" spans="2:14">
      <c r="B48" s="22" t="s">
        <v>40</v>
      </c>
      <c r="C48" s="9">
        <f>[2]SHPING!$J$4</f>
        <v>2.3591448775263313</v>
      </c>
      <c r="D48" s="20">
        <f t="shared" si="0"/>
        <v>5.1641739046617439E-4</v>
      </c>
    </row>
    <row r="49" spans="2:4">
      <c r="B49" s="7" t="s">
        <v>25</v>
      </c>
      <c r="C49" s="1">
        <f>[2]POLIS!J4</f>
        <v>2.1514468186872437</v>
      </c>
      <c r="D49" s="20">
        <f t="shared" si="0"/>
        <v>4.7095223460722716E-4</v>
      </c>
    </row>
    <row r="50" spans="2:4">
      <c r="B50" s="22" t="s">
        <v>64</v>
      </c>
      <c r="C50" s="10">
        <f>[2]ACE!$J$4</f>
        <v>2.6583774574883119</v>
      </c>
      <c r="D50" s="20">
        <f t="shared" si="0"/>
        <v>5.8191947537774506E-4</v>
      </c>
    </row>
    <row r="51" spans="2:4">
      <c r="B51" s="7" t="s">
        <v>28</v>
      </c>
      <c r="C51" s="1">
        <f>[2]ATLAS!O47</f>
        <v>1.108888609967714</v>
      </c>
      <c r="D51" s="20">
        <f t="shared" si="0"/>
        <v>2.4273598782862318E-4</v>
      </c>
    </row>
    <row r="52" spans="2:4">
      <c r="B52" s="22" t="s">
        <v>50</v>
      </c>
      <c r="C52" s="9">
        <f>[2]KAVA!$J$4</f>
        <v>2.1090201537988515</v>
      </c>
      <c r="D52" s="20">
        <f t="shared" si="0"/>
        <v>4.6166502729047272E-4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3.7142853388067321E-4</v>
      </c>
    </row>
    <row r="54" spans="2:4">
      <c r="B54" s="22" t="s">
        <v>63</v>
      </c>
      <c r="C54" s="10">
        <f>[2]MEME!$J$4</f>
        <v>1.6208325202967273</v>
      </c>
      <c r="D54" s="20">
        <f t="shared" si="0"/>
        <v>3.5480063496227824E-4</v>
      </c>
    </row>
    <row r="55" spans="2:4">
      <c r="B55" s="22" t="s">
        <v>43</v>
      </c>
      <c r="C55" s="9">
        <f>[2]TRX!$J$4</f>
        <v>1.0253060758576569</v>
      </c>
      <c r="D55" s="20">
        <f t="shared" si="0"/>
        <v>2.244397506772514E-4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8"/>
  <sheetViews>
    <sheetView workbookViewId="0">
      <selection activeCell="B5" sqref="B5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67</v>
      </c>
      <c r="C26" s="11">
        <v>98</v>
      </c>
      <c r="D26" s="22" t="s">
        <v>10</v>
      </c>
      <c r="E26" s="28" t="s">
        <v>5</v>
      </c>
    </row>
    <row r="27" spans="2:5">
      <c r="B27" s="15"/>
      <c r="C27" s="16"/>
      <c r="D27" s="29"/>
      <c r="E27" s="25"/>
    </row>
    <row r="28" spans="2:5">
      <c r="B28" t="s">
        <v>8</v>
      </c>
      <c r="C28" s="19">
        <f>SUM(C4:C27)</f>
        <v>2692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2024-01-21T22:11:44Z</dcterms:modified>
</cp:coreProperties>
</file>