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3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1754112"/>
        <axId val="71756032"/>
      </lineChart>
      <dateAx>
        <axId val="717541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756032"/>
        <crosses val="autoZero"/>
        <lblOffset val="100"/>
      </dateAx>
      <valAx>
        <axId val="717560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7541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2528.771711609203</v>
      </c>
      <c r="M3" t="inlineStr">
        <is>
          <t>Objectif :</t>
        </is>
      </c>
      <c r="N3" s="24">
        <f>(INDEX(N5:N33,MATCH(MAX(O6,O14),O5:O33,0))/0.85)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0.00684707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 s="24">
        <f>($R$20/5)</f>
        <v/>
      </c>
      <c r="O22" s="59">
        <f>($S$20*[1]Params!K15)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 s="24">
        <f>($R$20/5)</f>
        <v/>
      </c>
      <c r="O23" s="59">
        <f>($S$20*[1]Params!K16)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 s="24">
        <f>($R$20/5)</f>
        <v/>
      </c>
      <c r="O24" s="59">
        <f>($S$20*[1]Params!K17)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 s="24">
        <f>($R$20/5)</f>
        <v/>
      </c>
      <c r="O25" s="59">
        <f>($S$20*[1]Params!K18)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8" t="n">
        <v>1402.5</v>
      </c>
      <c r="D30" s="60">
        <f>(C30*B30)</f>
        <v/>
      </c>
      <c r="M30" t="inlineStr">
        <is>
          <t>Objectif</t>
        </is>
      </c>
      <c r="N30">
        <f>($R$23/5)</f>
        <v/>
      </c>
      <c r="O30" s="59">
        <f>($S$23*[1]Params!K15)</f>
        <v/>
      </c>
      <c r="P30" s="60">
        <f>(O30*N30)</f>
        <v/>
      </c>
    </row>
    <row r="31">
      <c r="B31" s="24" t="n">
        <v>0.01</v>
      </c>
      <c r="C31" s="59" t="n">
        <v>1372</v>
      </c>
      <c r="D31" s="60">
        <f>(C31*B31)</f>
        <v/>
      </c>
      <c r="N31">
        <f>($R$23/5)</f>
        <v/>
      </c>
      <c r="O31" s="59">
        <f>($S$23*[1]Params!K16)</f>
        <v/>
      </c>
      <c r="P31" s="60">
        <f>(O31*N31)</f>
        <v/>
      </c>
    </row>
    <row r="32">
      <c r="B32" s="24" t="n">
        <v>-0.01</v>
      </c>
      <c r="C32" s="58" t="n">
        <v>1286.66</v>
      </c>
      <c r="D32" s="60">
        <f>(C32*B32)</f>
        <v/>
      </c>
      <c r="N32">
        <f>($R$23/5)</f>
        <v/>
      </c>
      <c r="O32" s="59">
        <f>($S$23*[1]Params!K17)</f>
        <v/>
      </c>
      <c r="P32" s="60">
        <f>(O32*N32)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  <c r="N33">
        <f>($R$23/5)</f>
        <v/>
      </c>
      <c r="O33" s="59">
        <f>($S$23*[1]Params!K18)</f>
        <v/>
      </c>
      <c r="P33" s="60">
        <f>(O33*N33)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0.11708319</v>
      </c>
      <c r="C35" s="59">
        <f>(D35/B35)</f>
        <v/>
      </c>
      <c r="D35" s="60" t="n">
        <v>197.55</v>
      </c>
      <c r="E35" t="inlineStr">
        <is>
          <t>DCA1</t>
        </is>
      </c>
      <c r="P35" s="60">
        <f>(SUM(P30:P33))</f>
        <v/>
      </c>
    </row>
    <row r="36">
      <c r="B36" s="24" t="n">
        <v>0.02374211</v>
      </c>
      <c r="C36" s="59">
        <f>(D36/B36)</f>
        <v/>
      </c>
      <c r="D36" s="60" t="n">
        <v>40.9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0.05421481</v>
      </c>
      <c r="C40" s="59">
        <f>(D40/B40)</f>
        <v/>
      </c>
      <c r="D40" s="60" t="n">
        <v>100.65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0.1882756646187865</v>
      </c>
      <c r="M3" t="inlineStr">
        <is>
          <t>Objectif :</t>
        </is>
      </c>
      <c r="N3" s="24">
        <f>(INDEX(N5:N23,MATCH(MAX(O6),O5:O23,0))/0.85)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0.57285268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2*($B$14-$B$11)/5-N6</f>
        <v/>
      </c>
      <c r="O7" s="58">
        <f>($C$5*[1]Params!K9)</f>
        <v/>
      </c>
      <c r="P7" s="58">
        <f>(O7*N7)</f>
        <v/>
      </c>
      <c r="R7" s="69">
        <f>SUM(B7:B10)</f>
        <v/>
      </c>
      <c r="S7" s="58" t="n">
        <v>0</v>
      </c>
      <c r="T7" s="58">
        <f>SUM(D7:D10)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($B$14-$B$11)/5</f>
        <v/>
      </c>
      <c r="O8" s="58">
        <f>($C$5*[1]Params!K10)</f>
        <v/>
      </c>
      <c r="P8" s="58">
        <f>(O8*N8)</f>
        <v/>
      </c>
      <c r="R8" s="69">
        <f>B11</f>
        <v/>
      </c>
      <c r="S8" s="58">
        <f>(T8/R8)</f>
        <v/>
      </c>
      <c r="T8" s="58">
        <f>D11</f>
        <v/>
      </c>
    </row>
    <row r="9">
      <c r="B9" s="69" t="n">
        <v>13.39371616</v>
      </c>
      <c r="C9" s="58">
        <f>(D9/B9)</f>
        <v/>
      </c>
      <c r="D9" s="58" t="n">
        <v>2.8758</v>
      </c>
      <c r="N9" s="69">
        <f>($B$14-$B$11)/5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1.450795481185261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13.83307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0.59034641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10.00407026959635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0.02766635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35.2652719677282</v>
      </c>
      <c r="M3" t="inlineStr">
        <is>
          <t>Objectif :</t>
        </is>
      </c>
      <c r="N3" s="24">
        <f>(INDEX(N5:N23,MATCH(MAX(O20:O22,O6:O8),O5:O23,0))/0.85)</f>
        <v/>
      </c>
      <c r="O3" s="59">
        <f>(MAX(O20:O22,O6:O8)*0.75)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2.55399034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0.01641937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0.72014182</v>
      </c>
      <c r="C10" s="58">
        <f>(D10/B10)</f>
        <v/>
      </c>
      <c r="D10" s="58" t="n">
        <v>11.07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P13" s="58" t="n"/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P14" s="58" t="n"/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P15" s="58" t="n"/>
    </row>
    <row r="16">
      <c r="B16" s="24" t="n">
        <v>-0.138</v>
      </c>
      <c r="C16" s="58">
        <f>(D16/B16)</f>
        <v/>
      </c>
      <c r="D16" s="58" t="n">
        <v>-4.41956614</v>
      </c>
      <c r="P16" s="58" t="n"/>
    </row>
    <row r="17">
      <c r="B17" s="24" t="n">
        <v>-0.5049</v>
      </c>
      <c r="C17" s="58">
        <f>(D17/B17)</f>
        <v/>
      </c>
      <c r="D17" s="58" t="n">
        <v>-18.26254246</v>
      </c>
      <c r="P17" s="58" t="n"/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8">
        <f>(SUM(T5:T18))</f>
        <v/>
      </c>
    </row>
    <row r="20">
      <c r="M20" t="inlineStr">
        <is>
          <t>Objectif</t>
        </is>
      </c>
      <c r="N20" s="24">
        <f>-B12</f>
        <v/>
      </c>
      <c r="O20" s="58">
        <f>18.6</f>
        <v/>
      </c>
      <c r="P20" s="58">
        <f>-D12</f>
        <v/>
      </c>
      <c r="Q20" t="inlineStr">
        <is>
          <t>Done</t>
        </is>
      </c>
    </row>
    <row r="21">
      <c r="N21" s="24">
        <f>-B14</f>
        <v/>
      </c>
      <c r="O21" s="58">
        <f>C14</f>
        <v/>
      </c>
      <c r="P21" s="58">
        <f>-D14</f>
        <v/>
      </c>
      <c r="Q21" t="inlineStr">
        <is>
          <t>Done</t>
        </is>
      </c>
    </row>
    <row r="22">
      <c r="N22" s="24">
        <f>-B16</f>
        <v/>
      </c>
      <c r="O22" s="58">
        <f>C16</f>
        <v/>
      </c>
      <c r="P22" s="58">
        <f>-D16</f>
        <v/>
      </c>
      <c r="Q22" t="inlineStr">
        <is>
          <t>Done</t>
        </is>
      </c>
    </row>
    <row r="23">
      <c r="N23" s="24">
        <f>4*($B$10)/5-N20-N21-N22</f>
        <v/>
      </c>
      <c r="O23" s="58">
        <f>($S$8*[1]Params!K11)</f>
        <v/>
      </c>
      <c r="P23" s="58">
        <f>(O23*N23)</f>
        <v/>
      </c>
    </row>
    <row r="24"/>
    <row r="25">
      <c r="P25" s="58">
        <f>(SUM(P20:P23))</f>
        <v/>
      </c>
    </row>
    <row r="26"/>
    <row r="27"/>
    <row r="28"/>
    <row r="29"/>
    <row r="30"/>
    <row r="31"/>
    <row r="32">
      <c r="R32" s="59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0.00331229153460127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314.8051323565983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0.00250056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0.56584869</v>
      </c>
      <c r="C11" s="58">
        <f>(D11/B11)</f>
        <v/>
      </c>
      <c r="D11" s="58" t="n">
        <v>160.77</v>
      </c>
      <c r="E11" t="inlineStr">
        <is>
          <t>DCA1</t>
        </is>
      </c>
      <c r="P11" s="58">
        <f>(SUM(P6:P9))</f>
        <v/>
      </c>
    </row>
    <row r="12">
      <c r="B12" s="83" t="n">
        <v>0.14351198</v>
      </c>
      <c r="C12" s="58">
        <f>(D12/B12)</f>
        <v/>
      </c>
      <c r="D12" s="58" t="n">
        <v>40.9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0.08004366087636725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0.28333734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7.217557056636728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7.23755268</v>
      </c>
      <c r="C5" s="58">
        <f>(D5/B5)</f>
        <v/>
      </c>
      <c r="D5" s="58" t="n">
        <v>40.9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0.07563549999999999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53.05548344822353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0.00296391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0.1617791291021226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 t="n"/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P13" s="58">
        <f>(SUM(P6:P9))</f>
        <v/>
      </c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42664.02575880171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0.00035273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0.007051</v>
      </c>
      <c r="C23" s="58">
        <f>(D23/B23)</f>
        <v/>
      </c>
      <c r="D23" s="58" t="n">
        <v>173.94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0.00157349</v>
      </c>
      <c r="C24" s="58">
        <f>(D24/B24)</f>
        <v/>
      </c>
      <c r="D24" s="58" t="n">
        <v>40.9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0.00184272</v>
      </c>
      <c r="C34" s="58">
        <f>(D34/B34)</f>
        <v/>
      </c>
      <c r="D34" s="58" t="n">
        <v>51.35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12.22010383931125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2.42872991</v>
      </c>
      <c r="C5" s="58">
        <f>(D5/B5)</f>
        <v/>
      </c>
      <c r="D5" s="58" t="n">
        <v>11.88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0.00231578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P12" s="58">
        <f>(SUM(P6:P9))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0.7428900923025307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3.138752470813589</v>
      </c>
      <c r="M3" t="inlineStr">
        <is>
          <t>Objectif :</t>
        </is>
      </c>
      <c r="N3" s="1">
        <f>(INDEX(N5:N16,MATCH(MAX(O6:O7),O5:O16,0))/0.85)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6.19122777</v>
      </c>
      <c r="C5" s="58">
        <f>(D5/B5)</f>
        <v/>
      </c>
      <c r="D5" s="58" t="n">
        <v>13.77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8">
        <f>(T5/R5)</f>
        <v/>
      </c>
      <c r="T5" s="58">
        <f>(D5)+(B7+B8)*2.1792</f>
        <v/>
      </c>
    </row>
    <row r="6">
      <c r="B6" s="2" t="n">
        <v>0.01889888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3*($B$10+$N$6+$N$7)/5-$N$6-$N$7</f>
        <v/>
      </c>
      <c r="O8" s="58">
        <f>($C$5*[1]Params!K10)</f>
        <v/>
      </c>
      <c r="P8" s="58">
        <f>(O8*N8)</f>
        <v/>
      </c>
      <c r="R8" s="1">
        <f>(B8)-B8</f>
        <v/>
      </c>
      <c r="S8" s="58" t="n">
        <v>0</v>
      </c>
      <c r="T8" s="58">
        <f>(D8)-B8*2.1792</f>
        <v/>
      </c>
    </row>
    <row r="9">
      <c r="F9" t="inlineStr">
        <is>
          <t>Moy</t>
        </is>
      </c>
      <c r="G9" s="58">
        <f>(D10/B10)</f>
        <v/>
      </c>
      <c r="N9" s="1">
        <f>3*($B$10+$N$6+$N$7)/5-$N$6-$N$7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B10" s="1">
        <f>(SUM(B5:B9))</f>
        <v/>
      </c>
      <c r="D10" s="58">
        <f>(SUM(D5:D9))</f>
        <v/>
      </c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5" sqref="N35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15.24864747673101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1.40724813</v>
      </c>
      <c r="C5" s="58">
        <f>(D5/B5)</f>
        <v/>
      </c>
      <c r="D5" s="58" t="n">
        <v>10.53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0.00241469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($C$5*[1]Params!K11)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69.04717317528252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0.00123784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0.7216678472839673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0.05699028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0.0001206047176390677</v>
      </c>
      <c r="M3" t="inlineStr">
        <is>
          <t>Objectif :</t>
        </is>
      </c>
      <c r="N3" s="70">
        <f>400000*1.01-B39</f>
        <v/>
      </c>
      <c r="O3" s="67">
        <f>C37/2.8</f>
        <v/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(INDEX(B5:B17,MATCH(O6/2,C5:C17,0)))</f>
        <v/>
      </c>
      <c r="O6" s="67">
        <f>(MIN(C5:C8,C14:C16)*2)</f>
        <v/>
      </c>
      <c r="P6" s="58">
        <f>(N6*O6)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M9" t="inlineStr">
        <is>
          <t>Objectif :</t>
        </is>
      </c>
      <c r="N9" s="21">
        <f>B39/4</f>
        <v/>
      </c>
      <c r="O9" s="67" t="n">
        <v>0.0005</v>
      </c>
      <c r="P9" s="58">
        <f>(N9*O9)</f>
        <v/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69">
        <f>(B18)</f>
        <v/>
      </c>
      <c r="S15" s="67" t="n">
        <v>0</v>
      </c>
      <c r="T15" s="58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4905.00110414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B36</f>
        <v/>
      </c>
      <c r="S26" s="67">
        <f>T26/R26</f>
        <v/>
      </c>
      <c r="T26" s="59">
        <f>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>
        <f>B37</f>
        <v/>
      </c>
      <c r="S27" s="67">
        <f>T27/R27</f>
        <v/>
      </c>
      <c r="T27" s="59">
        <f>D37</f>
        <v/>
      </c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>
        <f>B36*J3</f>
        <v/>
      </c>
    </row>
    <row r="37">
      <c r="B37" s="69" t="n">
        <v>-150000</v>
      </c>
      <c r="C37" s="67">
        <f>(D37/B37)</f>
        <v/>
      </c>
      <c r="D37" s="58" t="n">
        <v>-38.50217554</v>
      </c>
      <c r="E37" s="58">
        <f>B37*J3</f>
        <v/>
      </c>
    </row>
    <row r="38"/>
    <row r="39">
      <c r="B39">
        <f>(SUM(B5:B38))</f>
        <v/>
      </c>
      <c r="D39" s="58">
        <f>(SUM(D5:D38))</f>
        <v/>
      </c>
      <c r="F39" t="inlineStr">
        <is>
          <t>Moy</t>
        </is>
      </c>
      <c r="G39" s="67">
        <f>(D39/B39)</f>
        <v/>
      </c>
      <c r="R39">
        <f>(SUM(R5:R38))</f>
        <v/>
      </c>
      <c r="T39" s="58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0.8107118540529488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0.32394935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44.46451845</v>
      </c>
      <c r="C7" s="58">
        <f>(D7/B7)</f>
        <v/>
      </c>
      <c r="D7" s="58" t="n">
        <v>40.9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6"/>
    <col width="9.140625" customWidth="1" style="14" min="287" max="16384"/>
  </cols>
  <sheetData>
    <row r="1"/>
    <row r="2"/>
    <row r="3">
      <c r="I3" t="inlineStr">
        <is>
          <t>Actual Price :</t>
        </is>
      </c>
      <c r="J3" s="79" t="n">
        <v>0.02807692245532036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0.06163659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1.27558500977222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0.34134276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1" sqref="O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3.220261912512299</v>
      </c>
      <c r="M3" t="inlineStr">
        <is>
          <t>Objectif :</t>
        </is>
      </c>
      <c r="N3" s="24">
        <f>(INDEX(N5:N31,MATCH(MAX(O6:O8,O14:O16),O5:O31,0))/0.85)</f>
        <v/>
      </c>
      <c r="O3" s="59">
        <f>(MAX(O6:O8,O14:O16)*0.75)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(B25*J3)</f>
        <v/>
      </c>
      <c r="K4" s="4">
        <f>(J4/D25-1)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22.79566914</v>
      </c>
      <c r="C6" s="58">
        <f>(D6/B6)</f>
        <v/>
      </c>
      <c r="D6" s="58" t="n">
        <v>40.9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B6+B19+B21+B23</f>
        <v/>
      </c>
      <c r="S6" s="58">
        <f>(T6/R6)</f>
        <v/>
      </c>
      <c r="T6" s="58">
        <f>D6+B19*1.74+B21*1.7718+B23*1.7718</f>
        <v/>
      </c>
      <c r="U6" s="58">
        <f>(E6)</f>
        <v/>
      </c>
    </row>
    <row r="7">
      <c r="B7" s="2" t="n">
        <v>0.10128949</v>
      </c>
      <c r="C7" s="61" t="n">
        <v>0</v>
      </c>
      <c r="D7" s="62" t="n">
        <v>0</v>
      </c>
      <c r="E7" s="59">
        <f>B7*J3</f>
        <v/>
      </c>
      <c r="N7" s="1">
        <f>(($B$5+$R$9)/5)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-B22</f>
        <v/>
      </c>
      <c r="O8" s="58">
        <f>P8/N8</f>
        <v/>
      </c>
      <c r="P8" s="58">
        <f>-D22</f>
        <v/>
      </c>
      <c r="Q8" t="inlineStr">
        <is>
          <t>Done</t>
        </is>
      </c>
      <c r="R8" s="1">
        <f>(B10+B13+B8+B17)</f>
        <v/>
      </c>
      <c r="S8" s="58" t="n">
        <v>0</v>
      </c>
      <c r="T8" s="58">
        <f>(D10+D13+D8+D17)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(B12+B11+B9+B14+B15+B16)</f>
        <v/>
      </c>
      <c r="S9" s="58" t="n">
        <v>0</v>
      </c>
      <c r="T9" s="58">
        <f>(D12+D11+D9+D14)+D15+D16</f>
        <v/>
      </c>
      <c r="U9" t="inlineStr">
        <is>
          <t>Learn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>
        <f>B22</f>
        <v/>
      </c>
      <c r="S14" s="58">
        <f>T14/R14</f>
        <v/>
      </c>
      <c r="T14" s="58">
        <f>D22</f>
        <v/>
      </c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>
        <f>B23-B23</f>
        <v/>
      </c>
      <c r="S15" s="58" t="n">
        <v>0</v>
      </c>
      <c r="T15" s="58">
        <f>D23-B23*1.7718</f>
        <v/>
      </c>
    </row>
    <row r="16">
      <c r="B16" s="1" t="n">
        <v>0.419286856535433</v>
      </c>
      <c r="C16" s="58">
        <f>(D16/B16)</f>
        <v/>
      </c>
      <c r="D16" s="58" t="n">
        <v>0.709744</v>
      </c>
      <c r="N16" s="1">
        <f>-B23</f>
        <v/>
      </c>
      <c r="O16" s="58">
        <f>P16/N16</f>
        <v/>
      </c>
      <c r="P16" s="58">
        <f>-D23</f>
        <v/>
      </c>
      <c r="Q16" t="inlineStr">
        <is>
          <t>Done</t>
        </is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4*(($B$6+$R$8+$R$7)/5)-N15-N14-N16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C24" s="58" t="n"/>
      <c r="D24" s="58" t="n"/>
      <c r="F24" t="inlineStr">
        <is>
          <t>Moy</t>
        </is>
      </c>
      <c r="G24" s="58">
        <f>(D25/B25)</f>
        <v/>
      </c>
      <c r="S24" s="58" t="n"/>
      <c r="T24" s="58" t="n"/>
    </row>
    <row r="25">
      <c r="B25" s="1">
        <f>(SUM(B5:B24))</f>
        <v/>
      </c>
      <c r="C25" s="58" t="n"/>
      <c r="D25" s="58">
        <f>(SUM(D5:D24))</f>
        <v/>
      </c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R28" s="1">
        <f>(SUM(R5:R27))</f>
        <v/>
      </c>
      <c r="S28" s="58" t="n"/>
      <c r="T28" s="58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07"/>
    <col width="9.140625" customWidth="1" style="14" min="30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0.7819249569568977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0.07561952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9.396238371944883e-06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261.51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208459.88</v>
      </c>
      <c r="C7" s="88">
        <f>(D7/B7)</f>
        <v/>
      </c>
      <c r="D7" s="58" t="n">
        <v>2.0029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0.004108589043540028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abSelected="1" topLeftCell="A7" workbookViewId="0">
      <selection activeCell="P34" sqref="P3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98.97858887438248</v>
      </c>
      <c r="M3" t="inlineStr">
        <is>
          <t>Objectif :</t>
        </is>
      </c>
      <c r="N3" s="24">
        <f>(INDEX(N5:N26,MATCH(MAX(O6:O9,O23:O25,O14:O17),O5:O26,0))/0.85)</f>
        <v/>
      </c>
      <c r="O3" s="59">
        <f>(MAX(O14:O17,O23:O25,O6:O9)*0.75)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(B46*J3)</f>
        <v/>
      </c>
      <c r="K4" s="4">
        <f>(J4/D46-1)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($B$16/5)</f>
        <v/>
      </c>
      <c r="O6" s="58">
        <f>(C23)</f>
        <v/>
      </c>
      <c r="P6" s="58">
        <f>(O6*N6)</f>
        <v/>
      </c>
      <c r="Q6" t="inlineStr">
        <is>
          <t>Done</t>
        </is>
      </c>
      <c r="R6" s="24">
        <f>(B6+B7+B8+B9)</f>
        <v/>
      </c>
      <c r="S6" s="58" t="n">
        <v>0</v>
      </c>
      <c r="T6" s="58">
        <f>(D6+D7+D8+D9)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-B36</f>
        <v/>
      </c>
      <c r="O7" s="58">
        <f>P7/N7</f>
        <v/>
      </c>
      <c r="P7" s="58">
        <f>-D36</f>
        <v/>
      </c>
      <c r="Q7" t="inlineStr">
        <is>
          <t>Done</t>
        </is>
      </c>
      <c r="R7" s="24">
        <f>(B10+B11)</f>
        <v/>
      </c>
      <c r="S7" s="58" t="n">
        <v>0</v>
      </c>
      <c r="T7" s="58">
        <f>(D10+D11)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(($B$16+$R$20+$R$9)/5)</f>
        <v/>
      </c>
      <c r="O8" s="58">
        <f>C38</f>
        <v/>
      </c>
      <c r="P8" s="58">
        <f>-D38</f>
        <v/>
      </c>
      <c r="Q8" t="inlineStr">
        <is>
          <t>Done</t>
        </is>
      </c>
      <c r="R8" s="24">
        <f>(B12)</f>
        <v/>
      </c>
      <c r="S8" s="58" t="n">
        <v>0</v>
      </c>
      <c r="T8" s="58">
        <f>(R8*S8)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(($B$16+$R$20+$R$9)/5)</f>
        <v/>
      </c>
      <c r="O9" s="58">
        <f>($C$16*[1]Params!K11)</f>
        <v/>
      </c>
      <c r="P9" s="58">
        <f>(O9*N9)</f>
        <v/>
      </c>
      <c r="Q9" t="inlineStr">
        <is>
          <t>Done</t>
        </is>
      </c>
      <c r="R9" s="24">
        <f>(B13)</f>
        <v/>
      </c>
      <c r="S9" s="58">
        <f>(T9/R9)</f>
        <v/>
      </c>
      <c r="T9" s="58" t="n">
        <v>0</v>
      </c>
      <c r="U9">
        <f>E13</f>
        <v/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4">
        <f>(B14)</f>
        <v/>
      </c>
      <c r="S10" s="58">
        <f>(C14)</f>
        <v/>
      </c>
      <c r="T10" s="58">
        <f>(D14)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(B15)</f>
        <v/>
      </c>
      <c r="S11" s="58">
        <f>(C15)</f>
        <v/>
      </c>
      <c r="T11" s="58">
        <f>(D15)</f>
        <v/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(B16+B23)</f>
        <v/>
      </c>
      <c r="S12" s="58">
        <f>(T12/R12)</f>
        <v/>
      </c>
      <c r="T12" s="58">
        <f>(D16+D23)</f>
        <v/>
      </c>
    </row>
    <row r="13">
      <c r="B13" s="24">
        <f>(0.002039*7)</f>
        <v/>
      </c>
      <c r="C13" s="58" t="n">
        <v>0</v>
      </c>
      <c r="D13" s="58">
        <f>(C13*B13)</f>
        <v/>
      </c>
      <c r="E13" t="inlineStr">
        <is>
          <t>NFT Burn</t>
        </is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8">
        <f>(T13/R13)</f>
        <v/>
      </c>
      <c r="T13" s="58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(-B21)</f>
        <v/>
      </c>
      <c r="O14" s="58">
        <f>(C21)</f>
        <v/>
      </c>
      <c r="P14" s="58">
        <f>(O14*N14)</f>
        <v/>
      </c>
      <c r="Q14" t="inlineStr">
        <is>
          <t>Done</t>
        </is>
      </c>
      <c r="R14" s="25">
        <f>(B18)</f>
        <v/>
      </c>
      <c r="S14" s="61">
        <f>(C18)</f>
        <v/>
      </c>
      <c r="T14" s="62">
        <f>(D18)</f>
        <v/>
      </c>
    </row>
    <row r="15">
      <c r="B15" s="24">
        <f>(0.10209-0.101562222)</f>
        <v/>
      </c>
      <c r="C15" s="58" t="n">
        <v>0</v>
      </c>
      <c r="D15" s="58" t="n">
        <v>0</v>
      </c>
      <c r="E15" s="58">
        <f>(B15*$J$3)</f>
        <v/>
      </c>
      <c r="N15" s="24">
        <f>-B37</f>
        <v/>
      </c>
      <c r="O15" s="58">
        <f>C37</f>
        <v/>
      </c>
      <c r="P15" s="58">
        <f>(O15*N15)</f>
        <v/>
      </c>
      <c r="Q15" t="inlineStr">
        <is>
          <t>Done</t>
        </is>
      </c>
      <c r="R15" s="24">
        <f>B19+B22+B39-N25</f>
        <v/>
      </c>
      <c r="S15" s="58">
        <f>(T15/R15)</f>
        <v/>
      </c>
      <c r="T15" s="58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8">
        <f>(D16/B16)</f>
        <v/>
      </c>
      <c r="D16" s="58" t="n">
        <v>6.3</v>
      </c>
      <c r="E16" s="58" t="n"/>
      <c r="N16" s="24">
        <f>-B40-N25</f>
        <v/>
      </c>
      <c r="O16" s="58">
        <f>C40</f>
        <v/>
      </c>
      <c r="P16" s="58">
        <f>(O16*N16)</f>
        <v/>
      </c>
      <c r="Q16" t="inlineStr">
        <is>
          <t>Done</t>
        </is>
      </c>
      <c r="R16" s="24">
        <f>(B20)</f>
        <v/>
      </c>
      <c r="S16" s="58">
        <f>(T16/R16)</f>
        <v/>
      </c>
      <c r="T16" s="58">
        <f>(D20)</f>
        <v/>
      </c>
    </row>
    <row r="17">
      <c r="B17" s="24" t="n">
        <v>6.05938296</v>
      </c>
      <c r="C17" s="58">
        <f>(D17/B17)</f>
        <v/>
      </c>
      <c r="D17" s="58" t="n">
        <v>124.14</v>
      </c>
      <c r="E17" t="inlineStr">
        <is>
          <t>DCA1</t>
        </is>
      </c>
      <c r="N17" s="24">
        <f>-B42</f>
        <v/>
      </c>
      <c r="O17" s="58">
        <f>P17/N17</f>
        <v/>
      </c>
      <c r="P17" s="58">
        <f>-D42</f>
        <v/>
      </c>
      <c r="Q17" t="inlineStr">
        <is>
          <t>Done</t>
        </is>
      </c>
      <c r="R17" s="24">
        <f>(B21-B21)</f>
        <v/>
      </c>
      <c r="S17" s="58" t="n">
        <v>0</v>
      </c>
      <c r="T17" s="58">
        <f>(14.952/1.25*-B21+D21)</f>
        <v/>
      </c>
      <c r="U17" t="inlineStr">
        <is>
          <t>DCA1 1/5</t>
        </is>
      </c>
    </row>
    <row r="18">
      <c r="B18" s="25" t="n">
        <v>0.06379981</v>
      </c>
      <c r="C18" s="61" t="n">
        <v>0</v>
      </c>
      <c r="D18" s="62" t="n">
        <v>0</v>
      </c>
      <c r="E18" s="59">
        <f>B18*J3</f>
        <v/>
      </c>
      <c r="N18" s="24" t="n"/>
      <c r="O18" s="58" t="n"/>
      <c r="P18" s="58" t="n"/>
      <c r="R18" s="24">
        <f>(B22-B22)</f>
        <v/>
      </c>
      <c r="S18" s="58" t="n">
        <v>0</v>
      </c>
      <c r="T18" s="58">
        <f>(12.6*-B22+D22)</f>
        <v/>
      </c>
      <c r="U18" t="inlineStr">
        <is>
          <t>DCA2 1/5</t>
        </is>
      </c>
    </row>
    <row r="19">
      <c r="B19" s="24" t="n">
        <v>1.88148945</v>
      </c>
      <c r="C19" s="58">
        <f>(D19/B19)</f>
        <v/>
      </c>
      <c r="D19" s="58" t="n">
        <v>40.9</v>
      </c>
      <c r="E19" t="inlineStr">
        <is>
          <t>DCA2</t>
        </is>
      </c>
      <c r="O19" s="58" t="n"/>
      <c r="P19" s="58">
        <f>(SUM(P14:P17))</f>
        <v/>
      </c>
      <c r="R19" s="24">
        <f>(B26+B27)+B43+B44</f>
        <v/>
      </c>
      <c r="S19" s="58" t="n">
        <v>0</v>
      </c>
      <c r="T19" s="58">
        <f>(D26+D27)+D43+D44</f>
        <v/>
      </c>
      <c r="U19" t="inlineStr">
        <is>
          <t>DCA2*</t>
        </is>
      </c>
      <c r="V19" s="59">
        <f>-T19+R19*$J$3</f>
        <v/>
      </c>
    </row>
    <row r="20">
      <c r="B20" s="24" t="n">
        <v>0.0414744</v>
      </c>
      <c r="C20" s="58">
        <f>(D20/B20)</f>
        <v/>
      </c>
      <c r="D20" s="58" t="n">
        <v>0.5</v>
      </c>
      <c r="E20" s="58" t="n"/>
      <c r="N20" s="24" t="n"/>
      <c r="O20" s="58" t="n"/>
      <c r="P20" s="58" t="n"/>
      <c r="R20" s="24">
        <f>(B28+B25+B33+B34+B29+B35)</f>
        <v/>
      </c>
      <c r="S20" s="58" t="n">
        <v>0</v>
      </c>
      <c r="T20" s="58">
        <f>(D28+D25+D33+D34+D29+D35)</f>
        <v/>
      </c>
      <c r="U20" t="inlineStr">
        <is>
          <t>Ph*</t>
        </is>
      </c>
      <c r="V20" s="59">
        <f>-T20+R20*$J$3</f>
        <v/>
      </c>
    </row>
    <row r="21">
      <c r="B21" s="24" t="n">
        <v>-0.2809</v>
      </c>
      <c r="C21" s="58">
        <f>(D21/B21)</f>
        <v/>
      </c>
      <c r="D21" s="58" t="n">
        <v>-4.2022</v>
      </c>
      <c r="E21" s="58" t="n"/>
      <c r="O21" s="58" t="n"/>
      <c r="P21" s="58" t="n"/>
      <c r="R21" s="24">
        <f>B31+B24+B30+B32</f>
        <v/>
      </c>
      <c r="S21" s="58" t="n">
        <v>0</v>
      </c>
      <c r="T21" s="58">
        <f>D31+D24+D30+D32</f>
        <v/>
      </c>
      <c r="U21" t="inlineStr">
        <is>
          <t>DCA1*</t>
        </is>
      </c>
      <c r="V21" s="59">
        <f>-T21+R21*$J$3</f>
        <v/>
      </c>
    </row>
    <row r="22">
      <c r="B22" s="24" t="n">
        <v>-0.07144</v>
      </c>
      <c r="C22" s="58">
        <f>(D22/B22)</f>
        <v/>
      </c>
      <c r="D22" s="58" t="n">
        <v>-1.16310352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9">
        <f>T22/R22</f>
        <v/>
      </c>
      <c r="T22" s="59">
        <f>D36</f>
        <v/>
      </c>
      <c r="U22" t="inlineStr">
        <is>
          <t>Ph 2/5</t>
        </is>
      </c>
    </row>
    <row r="23">
      <c r="B23" s="24" t="n">
        <v>-0.09811</v>
      </c>
      <c r="C23" s="58">
        <f>(D23/B23)</f>
        <v/>
      </c>
      <c r="D23" s="58" t="n">
        <v>-1.59267</v>
      </c>
      <c r="E23" s="58" t="n"/>
      <c r="M23" t="inlineStr">
        <is>
          <t>Objectif</t>
        </is>
      </c>
      <c r="N23" s="24">
        <f>(-B22)</f>
        <v/>
      </c>
      <c r="O23" s="58">
        <f>(C22)</f>
        <v/>
      </c>
      <c r="P23" s="58">
        <f>(O23*N23)</f>
        <v/>
      </c>
      <c r="Q23" t="inlineStr">
        <is>
          <t>Done</t>
        </is>
      </c>
      <c r="R23" s="24">
        <f>B37-B37</f>
        <v/>
      </c>
      <c r="S23" s="59" t="n">
        <v>0</v>
      </c>
      <c r="T23" s="58">
        <f>D37-B37*19.42078</f>
        <v/>
      </c>
      <c r="U23" t="inlineStr">
        <is>
          <t>DCA1 2/5</t>
        </is>
      </c>
    </row>
    <row r="24">
      <c r="B24" s="24" t="n">
        <v>-0.31</v>
      </c>
      <c r="C24" s="58">
        <f>(D24/B24)</f>
        <v/>
      </c>
      <c r="D24" s="58" t="n">
        <v>-5.704</v>
      </c>
      <c r="E24" s="58" t="n"/>
      <c r="N24" s="24">
        <f>-B39</f>
        <v/>
      </c>
      <c r="O24" s="58">
        <f>($S$15*[1]Params!K9)</f>
        <v/>
      </c>
      <c r="P24" s="58">
        <f>(O24*N24)</f>
        <v/>
      </c>
      <c r="Q24" t="inlineStr">
        <is>
          <t>Done</t>
        </is>
      </c>
      <c r="R24" s="24">
        <f>B38</f>
        <v/>
      </c>
      <c r="S24" s="58">
        <f>T24/R24</f>
        <v/>
      </c>
      <c r="T24" s="58">
        <f>D38</f>
        <v/>
      </c>
      <c r="U24" t="inlineStr">
        <is>
          <t>Ph 3/5</t>
        </is>
      </c>
    </row>
    <row r="25">
      <c r="B25" s="24" t="n">
        <v>-0.098095</v>
      </c>
      <c r="C25" s="58">
        <f>(D25/B25)</f>
        <v/>
      </c>
      <c r="D25" s="58" t="n">
        <v>-2.16</v>
      </c>
      <c r="E25" s="58" t="n"/>
      <c r="N25" s="24">
        <f>0.382</f>
        <v/>
      </c>
      <c r="O25" s="58">
        <f>C40</f>
        <v/>
      </c>
      <c r="P25" s="58">
        <f>(O25*N25)</f>
        <v/>
      </c>
      <c r="Q25" t="inlineStr">
        <is>
          <t>Done</t>
        </is>
      </c>
      <c r="R25" s="24">
        <f>B39-B39</f>
        <v/>
      </c>
      <c r="S25" s="58" t="n">
        <v>0</v>
      </c>
      <c r="T25" s="58">
        <f>D39-B39*20.2393</f>
        <v/>
      </c>
      <c r="U25" t="inlineStr">
        <is>
          <t>DCA2 2/5</t>
        </is>
      </c>
    </row>
    <row r="26">
      <c r="B26" s="24">
        <f>(-0.05715)</f>
        <v/>
      </c>
      <c r="C26" s="58">
        <f>(D26/B26)</f>
        <v/>
      </c>
      <c r="D26" s="58" t="n">
        <v>-1.25988073</v>
      </c>
      <c r="E26" s="58" t="n"/>
      <c r="N26" s="24">
        <f>4*($B$19+$R$19)/5-$N$25-$N$24-$N$23</f>
        <v/>
      </c>
      <c r="O26" s="58">
        <f>($S$15*[1]Params!K11)</f>
        <v/>
      </c>
      <c r="P26" s="58">
        <f>O26*N26</f>
        <v/>
      </c>
      <c r="R26" s="24">
        <f>N16-N16</f>
        <v/>
      </c>
      <c r="S26" s="58" t="n">
        <v>0</v>
      </c>
      <c r="T26" s="58">
        <f>-57.77+(N16)*19.42078</f>
        <v/>
      </c>
      <c r="U26" t="inlineStr">
        <is>
          <t>DCA1 3/5</t>
        </is>
      </c>
    </row>
    <row r="27">
      <c r="B27" s="24" t="n">
        <v>0.06353443</v>
      </c>
      <c r="C27" s="58">
        <f>(D27/B27)</f>
        <v/>
      </c>
      <c r="D27" s="58" t="n">
        <v>1.19</v>
      </c>
      <c r="E27" s="58" t="n"/>
      <c r="O27" s="58" t="n"/>
      <c r="P27" s="58" t="n"/>
      <c r="R27" s="24">
        <f>N25-N25</f>
        <v/>
      </c>
      <c r="S27" s="59" t="n">
        <v>0</v>
      </c>
      <c r="T27" s="59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8">
        <f>(D28/B28)</f>
        <v/>
      </c>
      <c r="D28" s="58" t="n">
        <v>2.04</v>
      </c>
      <c r="E28" s="58" t="n"/>
      <c r="O28" s="58" t="n"/>
      <c r="P28" s="58">
        <f>(SUM(P23:P26))</f>
        <v/>
      </c>
      <c r="R28" s="24">
        <f>B41</f>
        <v/>
      </c>
      <c r="S28" s="58">
        <f>C41</f>
        <v/>
      </c>
      <c r="T28" s="58">
        <f>D41</f>
        <v/>
      </c>
      <c r="U28" t="inlineStr">
        <is>
          <t>Ph 4/5</t>
        </is>
      </c>
    </row>
    <row r="29">
      <c r="B29" s="24" t="n">
        <v>-0.102</v>
      </c>
      <c r="C29" s="58">
        <f>(D29/B29)</f>
        <v/>
      </c>
      <c r="D29" s="58">
        <f>(-2.275+0.019338)</f>
        <v/>
      </c>
      <c r="E29" s="58" t="n"/>
      <c r="N29" s="24" t="n"/>
      <c r="R29" s="24">
        <f>B42-B42</f>
        <v/>
      </c>
      <c r="S29" s="58" t="n">
        <v>0</v>
      </c>
      <c r="T29" s="58">
        <f>-P17+N17*20.2879</f>
        <v/>
      </c>
      <c r="U29" t="inlineStr">
        <is>
          <t>DCA1 4/5</t>
        </is>
      </c>
    </row>
    <row r="30">
      <c r="B30" s="24" t="n">
        <v>0.11322</v>
      </c>
      <c r="C30" s="58">
        <f>(D30/B30)</f>
        <v/>
      </c>
      <c r="D30" s="58" t="n">
        <v>2.13</v>
      </c>
      <c r="E30" s="58" t="n"/>
      <c r="N30" s="24" t="n"/>
      <c r="P30" s="24" t="n"/>
      <c r="R30" s="24" t="n"/>
      <c r="S30" s="58" t="n"/>
      <c r="T30" s="58" t="n"/>
    </row>
    <row r="31">
      <c r="B31" s="24" t="n">
        <v>0.34735262</v>
      </c>
      <c r="C31" s="58">
        <f>(D31/B31)</f>
        <v/>
      </c>
      <c r="D31" s="58" t="n">
        <v>5.38</v>
      </c>
      <c r="E31" s="58" t="n"/>
      <c r="S31" s="58" t="n"/>
      <c r="T31" s="58" t="n"/>
    </row>
    <row r="32">
      <c r="B32" s="24" t="n">
        <v>-0.1055</v>
      </c>
      <c r="C32" s="58">
        <f>(D32/B32)</f>
        <v/>
      </c>
      <c r="D32" s="58" t="n">
        <v>-2.26115192</v>
      </c>
      <c r="E32" s="58" t="n"/>
      <c r="S32" s="58" t="n"/>
      <c r="T32" s="58" t="n"/>
    </row>
    <row r="33">
      <c r="B33" s="24" t="n">
        <v>-0.1</v>
      </c>
      <c r="C33" s="58">
        <f>D33/B33</f>
        <v/>
      </c>
      <c r="D33" s="58">
        <f>-2.8715+0.024408</f>
        <v/>
      </c>
      <c r="E33" s="58" t="n"/>
      <c r="S33" s="58" t="n"/>
      <c r="T33" s="58" t="n"/>
      <c r="U33" s="59" t="n"/>
    </row>
    <row r="34">
      <c r="B34" s="24">
        <f>0.11560694-0.00098265-0.0000162</f>
        <v/>
      </c>
      <c r="C34" s="58">
        <f>D34/B34</f>
        <v/>
      </c>
      <c r="D34" s="58" t="n">
        <v>2.68</v>
      </c>
      <c r="E34" s="58" t="n"/>
      <c r="S34" s="58" t="n"/>
      <c r="T34" s="58" t="n"/>
    </row>
    <row r="35">
      <c r="B35" s="24" t="n">
        <v>0.11518</v>
      </c>
      <c r="C35" s="58">
        <f>D35/B35</f>
        <v/>
      </c>
      <c r="D35" s="58" t="n">
        <v>2.13</v>
      </c>
      <c r="E35" s="58" t="n"/>
      <c r="F35" s="24" t="n"/>
      <c r="H35" s="59" t="n"/>
      <c r="J35" s="59" t="n"/>
      <c r="S35" s="58" t="n"/>
      <c r="T35" s="58" t="n"/>
    </row>
    <row r="36">
      <c r="B36" s="24" t="n">
        <v>-0.10885</v>
      </c>
      <c r="C36" s="58">
        <f>D36/B36</f>
        <v/>
      </c>
      <c r="D36" s="58" t="n">
        <v>-2.606</v>
      </c>
      <c r="E36" s="58" t="n"/>
      <c r="S36" s="58" t="n"/>
      <c r="T36" s="58" t="n"/>
    </row>
    <row r="37">
      <c r="B37" s="24" t="n">
        <v>-2.08</v>
      </c>
      <c r="C37" s="58">
        <f>D37/B37</f>
        <v/>
      </c>
      <c r="D37" s="58" t="n">
        <v>-65.30216475</v>
      </c>
      <c r="E37" s="58" t="n"/>
      <c r="S37" s="58" t="n"/>
      <c r="T37" s="58" t="n"/>
    </row>
    <row r="38">
      <c r="B38" s="24" t="n">
        <v>-0.1</v>
      </c>
      <c r="C38" s="58">
        <f>D38/B38</f>
        <v/>
      </c>
      <c r="D38" s="58">
        <f>-3.1462+0.026743</f>
        <v/>
      </c>
      <c r="E38" s="58" t="n"/>
      <c r="N38" s="24" t="n"/>
      <c r="P38" s="59" t="n"/>
      <c r="S38" s="58" t="n"/>
      <c r="T38" s="58" t="n"/>
    </row>
    <row r="39">
      <c r="B39" s="24" t="n">
        <v>-0.65</v>
      </c>
      <c r="C39" s="58">
        <f>D39/B39</f>
        <v/>
      </c>
      <c r="D39" s="58">
        <f>-21.40712492</f>
        <v/>
      </c>
      <c r="E39" s="58" t="n"/>
      <c r="N39" s="24">
        <f>N16+N25</f>
        <v/>
      </c>
      <c r="S39" s="58" t="n"/>
      <c r="T39" s="58" t="n"/>
    </row>
    <row r="40">
      <c r="B40" s="24" t="n">
        <v>-1.6148</v>
      </c>
      <c r="C40" s="58">
        <f>D40/B40</f>
        <v/>
      </c>
      <c r="D40" s="58" t="n">
        <v>-75.67129853</v>
      </c>
      <c r="E40" s="58" t="n"/>
      <c r="S40" s="58" t="n"/>
      <c r="T40" s="58" t="n"/>
    </row>
    <row r="41">
      <c r="B41" s="24" t="n">
        <v>-0.1088</v>
      </c>
      <c r="C41" s="58">
        <f>D41/B41</f>
        <v/>
      </c>
      <c r="D41" s="58">
        <f>-6.4064+0.054455</f>
        <v/>
      </c>
      <c r="E41" s="58" t="n"/>
      <c r="S41" s="58" t="n"/>
      <c r="T41" s="58" t="n"/>
    </row>
    <row r="42">
      <c r="B42" s="24" t="n">
        <v>-1.23</v>
      </c>
      <c r="C42" s="58">
        <f>D42/B42</f>
        <v/>
      </c>
      <c r="D42" s="58" t="n">
        <v>-136.74053841</v>
      </c>
      <c r="E42" s="58" t="n"/>
      <c r="S42" s="58" t="n"/>
      <c r="T42" s="58" t="n"/>
    </row>
    <row r="43">
      <c r="B43" s="24" t="n">
        <v>-0.375</v>
      </c>
      <c r="C43" s="58">
        <f>D43/B43</f>
        <v/>
      </c>
      <c r="D43" s="58" t="n">
        <v>-46.12956124</v>
      </c>
      <c r="E43" s="58" t="n"/>
      <c r="S43" s="58" t="n"/>
      <c r="T43" s="58" t="n"/>
    </row>
    <row r="44">
      <c r="B44" s="24" t="n">
        <v>0.42808296</v>
      </c>
      <c r="C44" s="58">
        <f>D44/B44</f>
        <v/>
      </c>
      <c r="D44" s="58" t="n">
        <v>43.5</v>
      </c>
      <c r="E44" s="58" t="n"/>
      <c r="S44" s="58" t="n"/>
      <c r="T44" s="58" t="n"/>
    </row>
    <row r="45">
      <c r="C45" s="58" t="n"/>
      <c r="D45" s="58" t="n"/>
      <c r="E45" s="58" t="n"/>
      <c r="S45" s="58" t="n"/>
      <c r="T45" s="58" t="n"/>
    </row>
    <row r="46">
      <c r="B46" s="24">
        <f>(SUM(B5:B45))</f>
        <v/>
      </c>
      <c r="C46" s="58" t="n"/>
      <c r="D46" s="58">
        <f>(SUM(D5:D45))</f>
        <v/>
      </c>
      <c r="E46" s="58" t="n"/>
      <c r="F46" t="inlineStr">
        <is>
          <t>Moy</t>
        </is>
      </c>
      <c r="G46" s="58">
        <f>(D46/B46)</f>
        <v/>
      </c>
      <c r="R46" s="24">
        <f>(SUM(R5:R36))</f>
        <v/>
      </c>
      <c r="S46" s="58" t="n"/>
      <c r="T46" s="58">
        <f>(SUM(T5:T36))</f>
        <v/>
      </c>
      <c r="V46" t="inlineStr">
        <is>
          <t>Moy</t>
        </is>
      </c>
      <c r="W46" s="58">
        <f>(T46/R46)</f>
        <v/>
      </c>
    </row>
    <row r="47">
      <c r="M47" s="24" t="n"/>
      <c r="S47" s="58" t="n"/>
      <c r="T47" s="58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0.1093125674538104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0.25435389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6.600747936000777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2.26391526</v>
      </c>
      <c r="C5" s="58">
        <f>(D5/B5)</f>
        <v/>
      </c>
      <c r="D5" s="58" t="n">
        <v>12.75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8">
        <f>(T5/R5)</f>
        <v/>
      </c>
      <c r="T5" s="58">
        <f>D5-5.49217*N6</f>
        <v/>
      </c>
    </row>
    <row r="6">
      <c r="B6" s="2" t="n">
        <v>0.00264827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-B7</f>
        <v/>
      </c>
      <c r="O6" s="79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2*($B$5+$B$6)/5-$N$6</f>
        <v/>
      </c>
      <c r="O7" s="79">
        <f>($C$5*[1]Params!K9)</f>
        <v/>
      </c>
      <c r="P7" s="58">
        <f>(O7*N7)</f>
        <v/>
      </c>
      <c r="R7" s="24">
        <f>B7-B7</f>
        <v/>
      </c>
      <c r="S7" s="58" t="n">
        <v>0</v>
      </c>
      <c r="T7" s="58">
        <f>D7-B7*5.49217</f>
        <v/>
      </c>
      <c r="U7" t="inlineStr">
        <is>
          <t>DCA4 1/5</t>
        </is>
      </c>
    </row>
    <row r="8">
      <c r="C8" s="58" t="n"/>
      <c r="D8" s="58" t="n"/>
      <c r="E8" s="58" t="n"/>
      <c r="G8" s="58" t="n"/>
      <c r="H8" s="58" t="n"/>
      <c r="J8" s="58" t="n"/>
      <c r="N8" s="1">
        <f>($B$5/5)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($B$5/5)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0.5629951949272445</v>
      </c>
      <c r="M3" t="inlineStr">
        <is>
          <t>Objectif :</t>
        </is>
      </c>
      <c r="N3" s="19">
        <f>(INDEX(N5:N14,MATCH(MAX(O6:O7),O5:O14,0))/0.9)</f>
        <v/>
      </c>
      <c r="O3" s="86">
        <f>(MAX(O6:O7)*0.85)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0.83147323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5" sqref="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0"/>
    <col width="9.140625" customWidth="1" style="14" min="27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17.5911856148203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0.00144856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70"/>
    <col width="9.140625" customWidth="1" style="14" min="271" max="16384"/>
  </cols>
  <sheetData>
    <row r="1"/>
    <row r="2"/>
    <row r="3">
      <c r="I3" t="inlineStr">
        <is>
          <t>Actual Price :</t>
        </is>
      </c>
      <c r="J3" s="79" t="n">
        <v>3.079558863795811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0.00034192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0.3812536663327716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V12" sqref="V12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762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0.005483413150849203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37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10.5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9.5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12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(-233/3)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60" t="n">
        <v>0.01</v>
      </c>
      <c r="E5" s="60">
        <f>C5*D5</f>
        <v/>
      </c>
    </row>
    <row r="6">
      <c r="B6" t="inlineStr">
        <is>
          <t>Fico</t>
        </is>
      </c>
      <c r="C6">
        <f>48*(G3-2)</f>
        <v/>
      </c>
      <c r="D6" s="60" t="n">
        <v>0.0001424</v>
      </c>
      <c r="E6" s="60">
        <f>C6*D6</f>
        <v/>
      </c>
    </row>
    <row r="9">
      <c r="E9" s="60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77"/>
    <col width="9.140625" customWidth="1" style="14" min="27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8.49445459615557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1.613e-05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0.5163250060946681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0.7507262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116.1132324</v>
      </c>
      <c r="C7" s="58">
        <f>(D7/B7)</f>
        <v/>
      </c>
      <c r="D7" s="58" t="n">
        <v>40.9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2024-01-18T15:09:58Z</dcterms:modified>
  <cp:lastModifiedBy>Tiko</cp:lastModifiedBy>
</cp:coreProperties>
</file>