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Q2" s="1"/>
  <c r="C27" i="2"/>
  <c r="K2" i="1"/>
  <c r="T2"/>
  <c r="C18" l="1"/>
  <c r="C14" l="1"/>
  <c r="C4"/>
  <c r="C37"/>
  <c r="C22"/>
  <c r="C44" l="1"/>
  <c r="C47" l="1"/>
  <c r="C46" l="1"/>
  <c r="C48"/>
  <c r="C19"/>
  <c r="C20"/>
  <c r="C45" l="1"/>
  <c r="C33" l="1"/>
  <c r="C36" l="1"/>
  <c r="C27"/>
  <c r="C40" l="1"/>
  <c r="C34" l="1"/>
  <c r="C35" l="1"/>
  <c r="C32" l="1"/>
  <c r="C23" l="1"/>
  <c r="C50" l="1"/>
  <c r="C25" l="1"/>
  <c r="C30" l="1"/>
  <c r="C31"/>
  <c r="C29"/>
  <c r="C42" l="1"/>
  <c r="C38" l="1"/>
  <c r="C41" l="1"/>
  <c r="C39" l="1"/>
  <c r="C43" l="1"/>
  <c r="C28" l="1"/>
  <c r="C49" l="1"/>
  <c r="C21" l="1"/>
  <c r="C17" l="1"/>
  <c r="C24" l="1"/>
  <c r="C26" l="1"/>
  <c r="C16" l="1"/>
  <c r="C13" l="1"/>
  <c r="C15"/>
  <c r="C12" l="1"/>
  <c r="C7" l="1"/>
  <c r="D16" l="1"/>
  <c r="D36"/>
  <c r="D18"/>
  <c r="D42"/>
  <c r="D46"/>
  <c r="D35"/>
  <c r="D27"/>
  <c r="D13"/>
  <c r="D33"/>
  <c r="Q3"/>
  <c r="D20"/>
  <c r="D49"/>
  <c r="D47"/>
  <c r="D31"/>
  <c r="D26"/>
  <c r="D38"/>
  <c r="D30"/>
  <c r="D34"/>
  <c r="D40"/>
  <c r="D41"/>
  <c r="D48"/>
  <c r="D22"/>
  <c r="D39"/>
  <c r="D45"/>
  <c r="D37"/>
  <c r="D24"/>
  <c r="D14"/>
  <c r="M9"/>
  <c r="N9"/>
  <c r="D50"/>
  <c r="D23"/>
  <c r="D19"/>
  <c r="D44"/>
  <c r="D29"/>
  <c r="D17"/>
  <c r="D7"/>
  <c r="E7" s="1"/>
  <c r="D25"/>
  <c r="D21"/>
  <c r="D32"/>
  <c r="D43"/>
  <c r="D28"/>
  <c r="D15"/>
  <c r="M8"/>
  <c r="D12"/>
  <c r="N8"/>
  <c r="M10" l="1"/>
  <c r="N10"/>
  <c r="M11" l="1"/>
  <c r="N11"/>
  <c r="M12" l="1"/>
  <c r="N12"/>
  <c r="M13" l="1"/>
  <c r="N13"/>
  <c r="N14" l="1"/>
  <c r="M14"/>
  <c r="M15" l="1"/>
  <c r="N15"/>
  <c r="N16" l="1"/>
  <c r="M16"/>
  <c r="M17" l="1"/>
  <c r="N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N26" l="1"/>
  <c r="M26"/>
  <c r="N27" l="1"/>
  <c r="M27"/>
  <c r="N28" l="1"/>
  <c r="M28"/>
  <c r="M29" l="1"/>
  <c r="N29"/>
  <c r="N30" l="1"/>
  <c r="M30"/>
  <c r="N31" l="1"/>
  <c r="M31"/>
  <c r="M32" l="1"/>
  <c r="N32"/>
  <c r="M33" l="1"/>
  <c r="N33"/>
  <c r="M34" l="1"/>
  <c r="N34"/>
  <c r="N35" l="1"/>
  <c r="M35"/>
  <c r="N36" l="1"/>
  <c r="M36"/>
  <c r="N37" l="1"/>
  <c r="M37"/>
  <c r="N38" l="1"/>
  <c r="M38"/>
  <c r="M39" l="1"/>
  <c r="N39"/>
</calcChain>
</file>

<file path=xl/sharedStrings.xml><?xml version="1.0" encoding="utf-8"?>
<sst xmlns="http://schemas.openxmlformats.org/spreadsheetml/2006/main" count="102" uniqueCount="62">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</sst>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1284.1354843474626</c:v>
                </c:pt>
                <c:pt idx="1">
                  <c:v>1195.3473381636579</c:v>
                </c:pt>
                <c:pt idx="2">
                  <c:v>293.32</c:v>
                </c:pt>
                <c:pt idx="3">
                  <c:v>232.91003567701586</c:v>
                </c:pt>
                <c:pt idx="4">
                  <c:v>1015.6378815272124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1195.3473381636579</v>
          </cell>
        </row>
      </sheetData>
      <sheetData sheetId="1">
        <row r="4">
          <cell r="J4">
            <v>1284.1354843474626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2.9769958874176594</v>
          </cell>
        </row>
      </sheetData>
      <sheetData sheetId="4">
        <row r="47">
          <cell r="M47">
            <v>123.85</v>
          </cell>
          <cell r="O47">
            <v>1.3574669141612681</v>
          </cell>
        </row>
      </sheetData>
      <sheetData sheetId="5">
        <row r="4">
          <cell r="C4">
            <v>-103.33333333333333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39.335387364019233</v>
          </cell>
        </row>
      </sheetData>
      <sheetData sheetId="8">
        <row r="4">
          <cell r="J4">
            <v>10.102937069067634</v>
          </cell>
        </row>
      </sheetData>
      <sheetData sheetId="9">
        <row r="4">
          <cell r="J4">
            <v>19.501158095329544</v>
          </cell>
        </row>
      </sheetData>
      <sheetData sheetId="10">
        <row r="4">
          <cell r="J4">
            <v>11.825764091186375</v>
          </cell>
        </row>
      </sheetData>
      <sheetData sheetId="11">
        <row r="4">
          <cell r="J4">
            <v>52.676787506904169</v>
          </cell>
        </row>
      </sheetData>
      <sheetData sheetId="12">
        <row r="4">
          <cell r="J4">
            <v>3.3887970694785112</v>
          </cell>
        </row>
      </sheetData>
      <sheetData sheetId="13">
        <row r="4">
          <cell r="J4">
            <v>158.02882386903062</v>
          </cell>
        </row>
      </sheetData>
      <sheetData sheetId="14">
        <row r="4">
          <cell r="J4">
            <v>5.778290050914368</v>
          </cell>
        </row>
      </sheetData>
      <sheetData sheetId="15">
        <row r="4">
          <cell r="J4">
            <v>41.290038002568593</v>
          </cell>
        </row>
      </sheetData>
      <sheetData sheetId="16">
        <row r="4">
          <cell r="J4">
            <v>5.9662202142628864</v>
          </cell>
        </row>
      </sheetData>
      <sheetData sheetId="17">
        <row r="4">
          <cell r="J4">
            <v>10.853125762266984</v>
          </cell>
        </row>
      </sheetData>
      <sheetData sheetId="18">
        <row r="4">
          <cell r="J4">
            <v>11.937695770315575</v>
          </cell>
        </row>
      </sheetData>
      <sheetData sheetId="19">
        <row r="4">
          <cell r="J4">
            <v>8.0129109684835793</v>
          </cell>
        </row>
      </sheetData>
      <sheetData sheetId="20">
        <row r="4">
          <cell r="J4">
            <v>11.947730023415733</v>
          </cell>
        </row>
      </sheetData>
      <sheetData sheetId="21">
        <row r="4">
          <cell r="J4">
            <v>4.0761089679491507</v>
          </cell>
        </row>
      </sheetData>
      <sheetData sheetId="22">
        <row r="4">
          <cell r="J4">
            <v>26.538418307921518</v>
          </cell>
        </row>
      </sheetData>
      <sheetData sheetId="23">
        <row r="4">
          <cell r="J4">
            <v>44.588438031479896</v>
          </cell>
        </row>
      </sheetData>
      <sheetData sheetId="24">
        <row r="4">
          <cell r="J4">
            <v>38.020234515291563</v>
          </cell>
        </row>
      </sheetData>
      <sheetData sheetId="25">
        <row r="4">
          <cell r="J4">
            <v>42.283189118382658</v>
          </cell>
        </row>
      </sheetData>
      <sheetData sheetId="26">
        <row r="4">
          <cell r="J4">
            <v>4.2012153905468654</v>
          </cell>
        </row>
      </sheetData>
      <sheetData sheetId="27">
        <row r="4">
          <cell r="J4">
            <v>232.91003567701586</v>
          </cell>
        </row>
      </sheetData>
      <sheetData sheetId="28">
        <row r="4">
          <cell r="J4">
            <v>0.96603446432550888</v>
          </cell>
        </row>
      </sheetData>
      <sheetData sheetId="29">
        <row r="4">
          <cell r="J4">
            <v>11.766276600771659</v>
          </cell>
        </row>
      </sheetData>
      <sheetData sheetId="30">
        <row r="4">
          <cell r="J4">
            <v>19.539412883181203</v>
          </cell>
        </row>
      </sheetData>
      <sheetData sheetId="31">
        <row r="4">
          <cell r="J4">
            <v>4.2585316116309331</v>
          </cell>
        </row>
      </sheetData>
      <sheetData sheetId="32">
        <row r="4">
          <cell r="J4">
            <v>2.4627880124047445</v>
          </cell>
        </row>
      </sheetData>
      <sheetData sheetId="33">
        <row r="4">
          <cell r="J4">
            <v>2.5051230484298261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B18" sqref="B18:D18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104.41</f>
        <v>104.41</v>
      </c>
      <c r="J2" t="s">
        <v>6</v>
      </c>
      <c r="K2" s="9">
        <f>9.93+37.53+0.82</f>
        <v>48.28</v>
      </c>
      <c r="M2" t="s">
        <v>59</v>
      </c>
      <c r="N2" s="9">
        <f>293.32</f>
        <v>293.32</v>
      </c>
      <c r="P2" t="s">
        <v>8</v>
      </c>
      <c r="Q2" s="10">
        <f>N2+K2+H2</f>
        <v>446.01</v>
      </c>
      <c r="S2" s="7" t="s">
        <v>1</v>
      </c>
      <c r="T2" s="7">
        <f>3*3</f>
        <v>9</v>
      </c>
    </row>
    <row r="3" spans="2:20">
      <c r="B3" s="26"/>
      <c r="C3" s="11"/>
      <c r="D3" s="7"/>
      <c r="E3" s="7"/>
      <c r="Q3" s="30">
        <f>Q2/C7</f>
        <v>0.1099896233971325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4055.0188847326099</v>
      </c>
      <c r="D7" s="20">
        <f>(C7*[1]Feuil1!$K$2-C4)/C4</f>
        <v>0.45380399491184548</v>
      </c>
      <c r="E7" s="31">
        <f>C7-C7/(1+D7)</f>
        <v>1265.7715729046531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1284.1354843474626</v>
      </c>
    </row>
    <row r="9" spans="2:20">
      <c r="M9" s="17" t="str">
        <f>IF(C13&gt;C7*[2]Params!F8,B13,"Others")</f>
        <v>ETH</v>
      </c>
      <c r="N9" s="18">
        <f>IF(C13&gt;C7*0.1,C13,C7)</f>
        <v>1195.3473381636579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293.32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232.91003567701586</v>
      </c>
    </row>
    <row r="12" spans="2:20">
      <c r="B12" s="7" t="s">
        <v>4</v>
      </c>
      <c r="C12" s="1">
        <f>[2]BTC!J4</f>
        <v>1284.1354843474626</v>
      </c>
      <c r="D12" s="20">
        <f>C12/$C$7</f>
        <v>0.31667805276624234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1015.6378815272124</v>
      </c>
    </row>
    <row r="13" spans="2:20">
      <c r="B13" s="7" t="s">
        <v>19</v>
      </c>
      <c r="C13" s="1">
        <f>[2]ETH!J4</f>
        <v>1195.3473381636579</v>
      </c>
      <c r="D13" s="20">
        <f t="shared" ref="D13:D50" si="0">C13/$C$7</f>
        <v>0.29478218773880749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59</v>
      </c>
      <c r="C14" s="1">
        <f>$N$2</f>
        <v>293.32</v>
      </c>
      <c r="D14" s="20">
        <f t="shared" si="0"/>
        <v>7.2335051534375694E-2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232.91003567701586</v>
      </c>
      <c r="D15" s="20">
        <f t="shared" si="0"/>
        <v>5.7437472499557565E-2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158.02882386903062</v>
      </c>
      <c r="D16" s="20">
        <f t="shared" si="0"/>
        <v>3.8971168411574768E-2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[2]ATLAS!M47</f>
        <v>123.85</v>
      </c>
      <c r="D17" s="20">
        <f t="shared" si="0"/>
        <v>3.0542397833534806E-2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5</v>
      </c>
      <c r="C18" s="1">
        <f>H$2</f>
        <v>104.41</v>
      </c>
      <c r="D18" s="20">
        <f>C18/$C$7</f>
        <v>2.5748338779163257E-2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22</v>
      </c>
      <c r="C19" s="1">
        <f>-[2]BIGTIME!$C$4</f>
        <v>103.33333333333333</v>
      </c>
      <c r="D19" s="20">
        <f>C19/$C$7</f>
        <v>2.548282419161833E-2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21</v>
      </c>
      <c r="C20" s="1">
        <f>[2]DefiCake!$Y$2</f>
        <v>62.55</v>
      </c>
      <c r="D20" s="20">
        <f t="shared" si="0"/>
        <v>1.5425328901797352E-2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52.676787506904169</v>
      </c>
      <c r="D21" s="20">
        <f t="shared" si="0"/>
        <v>1.299051595178396E-2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7" t="s">
        <v>6</v>
      </c>
      <c r="C22" s="1">
        <f>$K$2</f>
        <v>48.28</v>
      </c>
      <c r="D22" s="20">
        <f t="shared" si="0"/>
        <v>1.1906233083593546E-2</v>
      </c>
      <c r="M22" s="17" t="str">
        <f>IF(OR(M21="",M21="Others"),"",IF(C26&gt;C7*[2]Params!F8,B26,"Others"))</f>
        <v/>
      </c>
      <c r="N22" s="18"/>
    </row>
    <row r="23" spans="2:17">
      <c r="B23" s="22" t="s">
        <v>32</v>
      </c>
      <c r="C23" s="9">
        <f>[2]MATIC!$J$4</f>
        <v>44.588438031479896</v>
      </c>
      <c r="D23" s="20">
        <f t="shared" si="0"/>
        <v>1.0995864458081329E-2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38</v>
      </c>
      <c r="C24" s="9">
        <f>[2]NEAR!$J$4</f>
        <v>42.283189118382658</v>
      </c>
      <c r="D24" s="20">
        <f t="shared" si="0"/>
        <v>1.0427371689335753E-2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42</v>
      </c>
      <c r="C25" s="1">
        <f>[2]DOT!$J$4</f>
        <v>41.290038002568593</v>
      </c>
      <c r="D25" s="20">
        <f t="shared" si="0"/>
        <v>1.0182452702755114E-2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45</v>
      </c>
      <c r="C26" s="9">
        <f>[2]ADA!$J$4</f>
        <v>39.335387364019233</v>
      </c>
      <c r="D26" s="20">
        <f t="shared" si="0"/>
        <v>9.7004202649016835E-3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38.020234515291563</v>
      </c>
      <c r="D27" s="20">
        <f t="shared" si="0"/>
        <v>9.376093082683298E-3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49</v>
      </c>
      <c r="C28" s="1">
        <f>[2]LUNC!J4</f>
        <v>26.538418307921518</v>
      </c>
      <c r="D28" s="20">
        <f t="shared" si="0"/>
        <v>6.5445856264295735E-3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48</v>
      </c>
      <c r="C29" s="9">
        <f>[2]APE!$J$4</f>
        <v>19.501158095329544</v>
      </c>
      <c r="D29" s="20">
        <f t="shared" si="0"/>
        <v>4.8091411284797159E-3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19.539412883181203</v>
      </c>
      <c r="D30" s="20">
        <f t="shared" si="0"/>
        <v>4.8185750642859562E-3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11.825764091186375</v>
      </c>
      <c r="D31" s="20">
        <f t="shared" si="0"/>
        <v>2.916327747747634E-3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52</v>
      </c>
      <c r="C32" s="9">
        <f>[2]LDO!$J$4</f>
        <v>11.937695770315575</v>
      </c>
      <c r="D32" s="20">
        <f t="shared" si="0"/>
        <v>2.9439309925933313E-3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44</v>
      </c>
      <c r="C33" s="9">
        <f>[2]LTC!$J$4</f>
        <v>11.947730023415733</v>
      </c>
      <c r="D33" s="20">
        <f t="shared" si="0"/>
        <v>2.9464055194415137E-3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55</v>
      </c>
      <c r="C34" s="9">
        <f>[2]UNI!$J$4</f>
        <v>11.766276600771659</v>
      </c>
      <c r="D34" s="20">
        <f t="shared" si="0"/>
        <v>2.9016576581362909E-3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53</v>
      </c>
      <c r="C35" s="9">
        <f>[2]ICP!$J$4</f>
        <v>10.853125762266984</v>
      </c>
      <c r="D35" s="20">
        <f t="shared" si="0"/>
        <v>2.6764673780261925E-3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10.102937069067634</v>
      </c>
      <c r="D36" s="20">
        <f t="shared" si="0"/>
        <v>2.4914648627422675E-3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9</v>
      </c>
      <c r="D37" s="20">
        <f t="shared" si="0"/>
        <v>2.219471784431274E-3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8.0129109684835793</v>
      </c>
      <c r="D38" s="20">
        <f t="shared" si="0"/>
        <v>1.9760477561899087E-3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5.9662202142628864</v>
      </c>
      <c r="D39" s="20">
        <f t="shared" si="0"/>
        <v>1.471317491695554E-3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5.778290050914368</v>
      </c>
      <c r="D40" s="20">
        <f t="shared" si="0"/>
        <v>1.424972414473821E-3</v>
      </c>
    </row>
    <row r="41" spans="2:14">
      <c r="B41" s="22" t="s">
        <v>37</v>
      </c>
      <c r="C41" s="9">
        <f>[2]GRT!$J$4</f>
        <v>4.2585316116309331</v>
      </c>
      <c r="D41" s="20">
        <f t="shared" si="0"/>
        <v>1.0501878616803885E-3</v>
      </c>
    </row>
    <row r="42" spans="2:14">
      <c r="B42" s="22" t="s">
        <v>56</v>
      </c>
      <c r="C42" s="9">
        <f>[2]SHIB!$J$4</f>
        <v>4.2012153905468654</v>
      </c>
      <c r="D42" s="20">
        <f t="shared" si="0"/>
        <v>1.0360532244041314E-3</v>
      </c>
    </row>
    <row r="43" spans="2:14">
      <c r="B43" s="22" t="s">
        <v>23</v>
      </c>
      <c r="C43" s="9">
        <f>[2]LUNA!J4</f>
        <v>4.0761089679491507</v>
      </c>
      <c r="D43" s="20">
        <f t="shared" si="0"/>
        <v>1.0052009827367133E-3</v>
      </c>
    </row>
    <row r="44" spans="2:14">
      <c r="B44" s="22" t="s">
        <v>36</v>
      </c>
      <c r="C44" s="9">
        <f>[2]AMP!$J$4</f>
        <v>3.3887970694785112</v>
      </c>
      <c r="D44" s="20">
        <f t="shared" si="0"/>
        <v>8.3570438654121586E-4</v>
      </c>
    </row>
    <row r="45" spans="2:14">
      <c r="B45" s="7" t="s">
        <v>25</v>
      </c>
      <c r="C45" s="1">
        <f>[2]POLIS!J4</f>
        <v>2.9769958874176594</v>
      </c>
      <c r="D45" s="20">
        <f t="shared" si="0"/>
        <v>7.3415093049904851E-4</v>
      </c>
    </row>
    <row r="46" spans="2:14">
      <c r="B46" s="22" t="s">
        <v>40</v>
      </c>
      <c r="C46" s="9">
        <f>[2]SHPING!$J$4</f>
        <v>2.5051230484298261</v>
      </c>
      <c r="D46" s="20">
        <f t="shared" si="0"/>
        <v>6.1778332472427319E-4</v>
      </c>
    </row>
    <row r="47" spans="2:14">
      <c r="B47" s="22" t="s">
        <v>50</v>
      </c>
      <c r="C47" s="9">
        <f>[2]KAVA!$J$4</f>
        <v>2.4627880124047445</v>
      </c>
      <c r="D47" s="20">
        <f t="shared" si="0"/>
        <v>6.0734316717421207E-4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4.1844283546706276E-4</v>
      </c>
    </row>
    <row r="49" spans="2:4">
      <c r="B49" s="7" t="s">
        <v>28</v>
      </c>
      <c r="C49" s="1">
        <f>[2]ATLAS!O47</f>
        <v>1.3574669141612681</v>
      </c>
      <c r="D49" s="20">
        <f t="shared" si="0"/>
        <v>3.3476216825332496E-4</v>
      </c>
    </row>
    <row r="50" spans="2:4">
      <c r="B50" s="22" t="s">
        <v>43</v>
      </c>
      <c r="C50" s="9">
        <f>[2]TRX!$J$4</f>
        <v>0.96603446432550888</v>
      </c>
      <c r="D50" s="20">
        <f t="shared" si="0"/>
        <v>2.3823180403984966E-4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22" sqref="H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2023-12-07T12:22:59Z</dcterms:modified>
</cp:coreProperties>
</file>