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</numCache>
            </numRef>
          </val>
        </ser>
        <marker val="1"/>
        <axId val="76072448"/>
        <axId val="76074368"/>
      </lineChart>
      <dateAx>
        <axId val="7607244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6074368"/>
        <crosses val="autoZero"/>
        <lblOffset val="100"/>
      </dateAx>
      <valAx>
        <axId val="7607436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607244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N26" sqref="N26:P2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1850.565467807456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23">
        <f>(R5*S5)</f>
        <v/>
      </c>
    </row>
    <row r="6">
      <c r="B6" s="24" t="n">
        <v>0.0005999999999999999</v>
      </c>
      <c r="C6" s="56" t="n">
        <v>3950</v>
      </c>
      <c r="D6" s="23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6" t="n">
        <v>3950</v>
      </c>
      <c r="T6" s="23">
        <f>(R6*S6)</f>
        <v/>
      </c>
    </row>
    <row r="7">
      <c r="B7" s="24" t="n">
        <v>0.0034</v>
      </c>
      <c r="C7" s="56" t="n">
        <v>3428</v>
      </c>
      <c r="D7" s="23">
        <f>B7*C7</f>
        <v/>
      </c>
      <c r="F7" t="inlineStr">
        <is>
          <t>Moy</t>
        </is>
      </c>
      <c r="G7" s="55">
        <f>(D42/B42)</f>
        <v/>
      </c>
      <c r="R7" s="24">
        <f>(B7)</f>
        <v/>
      </c>
      <c r="S7" s="56" t="n">
        <v>3428</v>
      </c>
      <c r="T7" s="23">
        <f>(R7*S7)</f>
        <v/>
      </c>
    </row>
    <row r="8">
      <c r="B8" s="24" t="n">
        <v>-0.0076</v>
      </c>
      <c r="C8" s="55" t="n">
        <v>3216.89</v>
      </c>
      <c r="D8" s="23">
        <f>B8*C8</f>
        <v/>
      </c>
      <c r="R8" s="24">
        <f>(B11+B10+B9+B8)</f>
        <v/>
      </c>
      <c r="S8" s="55" t="n">
        <v>0</v>
      </c>
      <c r="T8" s="23">
        <f>(D11+D10+D9+D8)</f>
        <v/>
      </c>
    </row>
    <row r="9">
      <c r="B9" s="24" t="n">
        <v>-0.0076</v>
      </c>
      <c r="C9" s="55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23">
        <f>(R9*S9)</f>
        <v/>
      </c>
    </row>
    <row r="10">
      <c r="B10" s="24" t="n">
        <v>-0.0076</v>
      </c>
      <c r="C10" s="55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23">
        <f>(SUM(D13:D20))</f>
        <v/>
      </c>
    </row>
    <row r="11">
      <c r="B11" s="24" t="n">
        <v>0.0243</v>
      </c>
      <c r="C11" s="56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6">
        <f>($S$18*Params!K16)</f>
        <v/>
      </c>
      <c r="P11" s="23">
        <f>(O11*N11)</f>
        <v/>
      </c>
      <c r="R11" s="24">
        <f>(B21)</f>
        <v/>
      </c>
      <c r="S11" s="56" t="n">
        <v>1895</v>
      </c>
      <c r="T11" s="23">
        <f>(R11*S11)</f>
        <v/>
      </c>
    </row>
    <row r="12">
      <c r="B12" s="25" t="n">
        <v>0.00423673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6">
        <f>($S$18*Params!K17)</f>
        <v/>
      </c>
      <c r="P12" s="23">
        <f>(O12*N12)</f>
        <v/>
      </c>
      <c r="R12" s="24">
        <f>(B22)</f>
        <v/>
      </c>
      <c r="S12" s="56" t="n">
        <v>1890.15</v>
      </c>
      <c r="T12" s="23">
        <f>(R12*S12)</f>
        <v/>
      </c>
    </row>
    <row r="13">
      <c r="B13" s="24" t="n">
        <v>-0.008</v>
      </c>
      <c r="C13" s="55" t="n">
        <v>2340</v>
      </c>
      <c r="D13" s="23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23">
        <f>(O13*N13)</f>
        <v/>
      </c>
      <c r="R13" s="24">
        <f>(B23)</f>
        <v/>
      </c>
      <c r="S13" s="56">
        <f>(T13/R13)</f>
        <v/>
      </c>
      <c r="T13" s="23">
        <f>(82.1)</f>
        <v/>
      </c>
    </row>
    <row r="14">
      <c r="B14" s="24" t="n">
        <v>-0.01</v>
      </c>
      <c r="C14" s="55" t="n">
        <v>2263</v>
      </c>
      <c r="D14" s="23">
        <f>B14*C14</f>
        <v/>
      </c>
      <c r="R14" s="24">
        <f>(B24)</f>
        <v/>
      </c>
      <c r="S14" s="56" t="n">
        <v>1709</v>
      </c>
      <c r="T14" s="23">
        <f>(S14*R14)</f>
        <v/>
      </c>
    </row>
    <row r="15">
      <c r="B15" s="24" t="n">
        <v>-0.008999999999999999</v>
      </c>
      <c r="C15" s="55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6" t="n">
        <v>1617.3</v>
      </c>
      <c r="T15" s="23">
        <f>(S15*R15)</f>
        <v/>
      </c>
    </row>
    <row r="16">
      <c r="B16" s="24" t="n">
        <v>-0.008</v>
      </c>
      <c r="C16" s="55" t="n">
        <v>2027.47</v>
      </c>
      <c r="D16" s="23">
        <f>B16*C16</f>
        <v/>
      </c>
      <c r="R16" s="24">
        <f>(SUM(B26:B33))</f>
        <v/>
      </c>
      <c r="S16" s="55" t="n">
        <v>0</v>
      </c>
      <c r="T16" s="23">
        <f>(SUM(D26:D33))</f>
        <v/>
      </c>
    </row>
    <row r="17">
      <c r="B17" s="24" t="n">
        <v>-0.008200000000000001</v>
      </c>
      <c r="C17" s="55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23" t="n">
        <v>-12.19326523</v>
      </c>
    </row>
    <row r="18">
      <c r="B18" s="24" t="n">
        <v>0.016</v>
      </c>
      <c r="C18" s="56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23">
        <f>B19*C19</f>
        <v/>
      </c>
      <c r="N19">
        <f>(2*($R$19+N18)/5-N18)</f>
        <v/>
      </c>
      <c r="O19" s="56">
        <f>($S$19*Params!K16)</f>
        <v/>
      </c>
      <c r="P19" s="23">
        <f>(O19*N19)</f>
        <v/>
      </c>
      <c r="R19" s="24">
        <f>(B36+B38)</f>
        <v/>
      </c>
      <c r="S19" s="56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23" t="n">
        <v>50</v>
      </c>
      <c r="N20">
        <f>($B$36/5)</f>
        <v/>
      </c>
      <c r="O20" s="56">
        <f>($S$19*Params!K17)</f>
        <v/>
      </c>
      <c r="P20" s="23">
        <f>(O20*N20)</f>
        <v/>
      </c>
      <c r="R20" s="24">
        <f>(B37)</f>
        <v/>
      </c>
      <c r="S20" s="56">
        <f>(C37)</f>
        <v/>
      </c>
      <c r="T20" s="23">
        <f>(D37)</f>
        <v/>
      </c>
    </row>
    <row r="21">
      <c r="B21" s="24" t="n">
        <v>0.01</v>
      </c>
      <c r="C21" s="56" t="n">
        <v>1895</v>
      </c>
      <c r="D21" s="23">
        <f>B21*C21</f>
        <v/>
      </c>
      <c r="N21">
        <f>($B$36/5)</f>
        <v/>
      </c>
      <c r="O21" s="56">
        <f>($S$19*Params!K18)</f>
        <v/>
      </c>
      <c r="P21" s="23">
        <f>(O21*N21)</f>
        <v/>
      </c>
      <c r="R21" s="24">
        <f>(B38-B38)</f>
        <v/>
      </c>
      <c r="S21" s="55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23">
        <f>B22*C22</f>
        <v/>
      </c>
      <c r="R22" s="24">
        <f>(B39-B39)</f>
        <v/>
      </c>
      <c r="S22" s="55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6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23">
        <f>C24*B24</f>
        <v/>
      </c>
    </row>
    <row r="25">
      <c r="B25" s="24" t="n">
        <v>0.01</v>
      </c>
      <c r="C25" s="56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23">
        <f>(O26*N26)</f>
        <v/>
      </c>
    </row>
    <row r="27">
      <c r="B27" s="24" t="n">
        <v>0.01</v>
      </c>
      <c r="C27" s="56" t="n">
        <v>1500</v>
      </c>
      <c r="D27" s="23">
        <f>(C27*B27)</f>
        <v/>
      </c>
      <c r="N27" s="24">
        <f>($R$20/5)</f>
        <v/>
      </c>
      <c r="O27" s="56">
        <f>($S$20*Params!K16)</f>
        <v/>
      </c>
      <c r="P27" s="23">
        <f>(O27*N27)</f>
        <v/>
      </c>
    </row>
    <row r="28">
      <c r="B28" s="24" t="n">
        <v>-0.01</v>
      </c>
      <c r="C28" s="55">
        <f>(D28/B28)</f>
        <v/>
      </c>
      <c r="D28" s="23" t="n">
        <v>-14.43</v>
      </c>
      <c r="N28" s="24">
        <f>($R$20/5)</f>
        <v/>
      </c>
      <c r="O28" s="56">
        <f>($S$20*Params!K17)</f>
        <v/>
      </c>
      <c r="P28" s="23">
        <f>(O28*N28)</f>
        <v/>
      </c>
    </row>
    <row r="29">
      <c r="B29" s="24" t="n">
        <v>0.01</v>
      </c>
      <c r="C29" s="56" t="n">
        <v>1428.89</v>
      </c>
      <c r="D29" s="23">
        <f>(C29*B29)</f>
        <v/>
      </c>
      <c r="N29" s="24">
        <f>($R$20/5)</f>
        <v/>
      </c>
      <c r="O29" s="56">
        <f>($S$20*Params!K18)</f>
        <v/>
      </c>
      <c r="P29" s="23">
        <f>(O29*N29)</f>
        <v/>
      </c>
    </row>
    <row r="30">
      <c r="B30" s="24" t="n">
        <v>-0.01</v>
      </c>
      <c r="C30" s="55" t="n">
        <v>1402.5</v>
      </c>
      <c r="D30" s="23">
        <f>(C30*B30)</f>
        <v/>
      </c>
    </row>
    <row r="31">
      <c r="B31" s="24" t="n">
        <v>0.01</v>
      </c>
      <c r="C31" s="56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5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6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23">
        <f>(O34*N34)</f>
        <v/>
      </c>
    </row>
    <row r="35">
      <c r="B35" s="24" t="n">
        <v>0.09377232000000001</v>
      </c>
      <c r="C35" s="56">
        <f>(D35/B35)</f>
        <v/>
      </c>
      <c r="D35" s="23" t="n">
        <v>150.9</v>
      </c>
      <c r="E35" t="inlineStr">
        <is>
          <t>DCA1</t>
        </is>
      </c>
      <c r="N35">
        <f>($R$23/5)</f>
        <v/>
      </c>
      <c r="O35" s="56">
        <f>($S$23*Params!K16)</f>
        <v/>
      </c>
      <c r="P35" s="23">
        <f>(O35*N35)</f>
        <v/>
      </c>
    </row>
    <row r="36">
      <c r="B36" s="24" t="n">
        <v>0.01866275</v>
      </c>
      <c r="C36" s="56">
        <f>(D36/B36)</f>
        <v/>
      </c>
      <c r="D36" s="23" t="n">
        <v>30.9</v>
      </c>
      <c r="E36" t="inlineStr">
        <is>
          <t>DCA2</t>
        </is>
      </c>
      <c r="N36">
        <f>($R$23/5)</f>
        <v/>
      </c>
      <c r="O36" s="56">
        <f>($S$23*Params!K17)</f>
        <v/>
      </c>
      <c r="P36" s="23">
        <f>(O36*N36)</f>
        <v/>
      </c>
    </row>
    <row r="37">
      <c r="B37" s="24" t="n">
        <v>0.00041228</v>
      </c>
      <c r="C37" s="56">
        <f>(D37/B37)</f>
        <v/>
      </c>
      <c r="D37" s="23" t="n">
        <v>0.5</v>
      </c>
      <c r="N37">
        <f>($R$23/5)</f>
        <v/>
      </c>
      <c r="O37" s="56">
        <f>($S$23*Params!K18)</f>
        <v/>
      </c>
      <c r="P37" s="23">
        <f>(O37*N37)</f>
        <v/>
      </c>
    </row>
    <row r="38">
      <c r="B38" s="24">
        <f>(-0.000705)</f>
        <v/>
      </c>
      <c r="C38" s="55" t="n">
        <v>1605</v>
      </c>
      <c r="D38" s="23">
        <f>(C38*B38)</f>
        <v/>
      </c>
    </row>
    <row r="39">
      <c r="B39" s="24">
        <f>(-0.00535-B38)</f>
        <v/>
      </c>
      <c r="C39" s="55" t="n">
        <v>1605</v>
      </c>
      <c r="D39" s="23">
        <f>(C39*B39)</f>
        <v/>
      </c>
      <c r="P39" s="23">
        <f>(SUM(P34:P37))</f>
        <v/>
      </c>
    </row>
    <row r="40">
      <c r="B40" s="24" t="n">
        <v>0.03517151</v>
      </c>
      <c r="C40" s="56">
        <f>(D40/B40)</f>
        <v/>
      </c>
      <c r="D40" s="23" t="n">
        <v>64.25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6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2.207359661238856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7.42803464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0.35382491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9.080133896336982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0.00927684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N29" sqref="N29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5" t="n">
        <v>12.6375034743584</v>
      </c>
      <c r="N3" s="24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1.90805732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0.00978833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($C$5*Params!K8)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($B$5+$R$7)/5</f>
        <v/>
      </c>
      <c r="O7" s="55">
        <f>($C$5*Params!K9)</f>
        <v/>
      </c>
      <c r="P7" s="55">
        <f>(O7*N7)</f>
        <v/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</row>
    <row r="8">
      <c r="B8" t="n">
        <v>-0.114356</v>
      </c>
      <c r="C8" s="55">
        <f>(D8/B8)</f>
        <v/>
      </c>
      <c r="D8" s="55" t="n">
        <v>-2.35151189</v>
      </c>
      <c r="N8" s="24">
        <f>($B$5+$R$7)/5</f>
        <v/>
      </c>
      <c r="O8" s="55">
        <f>($C$5*Params!K10)</f>
        <v/>
      </c>
      <c r="P8" s="55">
        <f>(O8*N8)</f>
        <v/>
      </c>
      <c r="R8" s="24">
        <f>(B10)</f>
        <v/>
      </c>
      <c r="S8" s="55">
        <f>(T8/R8)</f>
        <v/>
      </c>
      <c r="T8" s="55">
        <f>(D10)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($B$5+$R$7)/5</f>
        <v/>
      </c>
      <c r="O9" s="55">
        <f>($C$5*Params!K11)</f>
        <v/>
      </c>
      <c r="P9" s="55">
        <f>(O9*N9)</f>
        <v/>
      </c>
    </row>
    <row r="10">
      <c r="B10" t="n">
        <v>0.43994614</v>
      </c>
      <c r="C10" s="55">
        <f>(D10/B10)</f>
        <v/>
      </c>
      <c r="D10" s="55" t="n">
        <v>6.99</v>
      </c>
      <c r="E10" t="inlineStr">
        <is>
          <t>DCA4</t>
        </is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4">
        <f>(SUM(B5:B12))</f>
        <v/>
      </c>
      <c r="D13" s="55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5">
        <f>(SUM(T5:T12))</f>
        <v/>
      </c>
    </row>
    <row r="14">
      <c r="M14" t="inlineStr">
        <is>
          <t>Objectif</t>
        </is>
      </c>
      <c r="N14" s="24">
        <f>($B$10)/5</f>
        <v/>
      </c>
      <c r="O14" s="55">
        <f>($C$10*Params!K8)</f>
        <v/>
      </c>
      <c r="P14" s="55">
        <f>(O14*N14)</f>
        <v/>
      </c>
    </row>
    <row r="15">
      <c r="N15" s="24">
        <f>($B$10)/5</f>
        <v/>
      </c>
      <c r="O15" s="55">
        <f>($C$10*Params!K9)</f>
        <v/>
      </c>
      <c r="P15" s="55">
        <f>(O15*N15)</f>
        <v/>
      </c>
    </row>
    <row r="16">
      <c r="N16" s="24">
        <f>($B$10)/5</f>
        <v/>
      </c>
      <c r="O16" s="55">
        <f>($C$10*Params!K10)</f>
        <v/>
      </c>
      <c r="P16" s="55">
        <f>(O16*N16)</f>
        <v/>
      </c>
    </row>
    <row r="17">
      <c r="N17" s="24">
        <f>($B$10)/5</f>
        <v/>
      </c>
      <c r="O17" s="55">
        <f>($C$10*Params!K11)</f>
        <v/>
      </c>
      <c r="P17" s="55">
        <f>(O17*N17)</f>
        <v/>
      </c>
    </row>
    <row r="18"/>
    <row r="19">
      <c r="P19" s="55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7" t="n">
        <v>0.002062429460285106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7">
        <f>(T5/R5)</f>
        <v/>
      </c>
      <c r="T5" s="56">
        <f>(D5)</f>
        <v/>
      </c>
    </row>
    <row r="6">
      <c r="B6" s="19" t="n">
        <v>-170.21276596</v>
      </c>
      <c r="C6" s="67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7">
        <f>(C6)</f>
        <v/>
      </c>
      <c r="P6" s="55">
        <f>(O6*N6)</f>
        <v/>
      </c>
      <c r="R6" s="19">
        <f>(SUM(B6:B11))</f>
        <v/>
      </c>
      <c r="S6" s="67" t="n">
        <v>0</v>
      </c>
      <c r="T6" s="56">
        <f>(SUM(D6:D11))</f>
        <v/>
      </c>
    </row>
    <row r="7">
      <c r="B7" s="19" t="n">
        <v>-175.57251908</v>
      </c>
      <c r="C7" s="67">
        <f>(D7/B7)</f>
        <v/>
      </c>
      <c r="D7" s="55" t="n">
        <v>-0.893567</v>
      </c>
      <c r="N7" s="19">
        <f>(($B$5+$R$6)/5)</f>
        <v/>
      </c>
      <c r="O7" s="67">
        <f>($C$5*Params!K9)</f>
        <v/>
      </c>
      <c r="P7" s="55">
        <f>(O7*N7)</f>
        <v/>
      </c>
      <c r="S7" s="67" t="n"/>
    </row>
    <row r="8">
      <c r="B8" s="19" t="n">
        <v>-167.7852349</v>
      </c>
      <c r="C8" s="67">
        <f>(D8/B8)</f>
        <v/>
      </c>
      <c r="D8" s="55" t="n">
        <v>-1.213721</v>
      </c>
      <c r="N8" s="19">
        <f>(($B$5+$R$6)/5)</f>
        <v/>
      </c>
      <c r="O8" s="67">
        <f>($C$5*Params!K10)</f>
        <v/>
      </c>
      <c r="P8" s="55">
        <f>(O8*N8)</f>
        <v/>
      </c>
    </row>
    <row r="9">
      <c r="B9" s="19" t="n">
        <v>196.03891277</v>
      </c>
      <c r="C9" s="67">
        <f>(D9/B9)</f>
        <v/>
      </c>
      <c r="D9" s="55" t="n">
        <v>1.130011</v>
      </c>
      <c r="N9" s="19">
        <f>(($B$5+$R$6)/5)</f>
        <v/>
      </c>
      <c r="O9" s="67">
        <f>($C$5*Params!K11)</f>
        <v/>
      </c>
      <c r="P9" s="55">
        <f>(O9*N9)</f>
        <v/>
      </c>
    </row>
    <row r="10">
      <c r="B10" s="19" t="n">
        <v>197.79050008</v>
      </c>
      <c r="C10" s="67">
        <f>(D10/B10)</f>
        <v/>
      </c>
      <c r="D10" s="55" t="n">
        <v>0.85006</v>
      </c>
    </row>
    <row r="11">
      <c r="B11" s="19" t="n">
        <v>191.37734579</v>
      </c>
      <c r="C11" s="67">
        <f>(D11/B11)</f>
        <v/>
      </c>
      <c r="D11" s="55" t="n">
        <v>0.737757</v>
      </c>
    </row>
    <row r="12">
      <c r="F12" t="inlineStr">
        <is>
          <t>Moy</t>
        </is>
      </c>
      <c r="G12" s="67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4"/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2" sqref="B12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5" t="n">
        <v>233.0304447082484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(B5+B13+B9)</f>
        <v/>
      </c>
      <c r="S5" s="55">
        <f>(T5/R5)</f>
        <v/>
      </c>
      <c r="T5" s="55">
        <f>(D5+D13+D9)</f>
        <v/>
      </c>
    </row>
    <row r="6">
      <c r="B6" s="68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8">
        <f>(B6)</f>
        <v/>
      </c>
      <c r="S6" s="55">
        <f>(C6)</f>
        <v/>
      </c>
      <c r="T6" s="55">
        <f>(R6*S6)</f>
        <v/>
      </c>
    </row>
    <row r="7">
      <c r="B7" s="68" t="n">
        <v>0.000235</v>
      </c>
      <c r="C7" s="55" t="n">
        <v>0</v>
      </c>
      <c r="D7" s="55" t="n">
        <v>0</v>
      </c>
      <c r="E7" s="55">
        <f>(B7*J3)</f>
        <v/>
      </c>
      <c r="N7" s="24">
        <f>($R$8/5)</f>
        <v/>
      </c>
      <c r="O7" s="55">
        <f>($S$8*Params!K9)</f>
        <v/>
      </c>
      <c r="P7" s="55">
        <f>(O7*N7)</f>
        <v/>
      </c>
      <c r="R7" s="68">
        <f>(B7+B8+B10)</f>
        <v/>
      </c>
      <c r="S7" s="55">
        <f>(C7)</f>
        <v/>
      </c>
      <c r="T7" s="55">
        <f>(R7*S7)</f>
        <v/>
      </c>
    </row>
    <row r="8">
      <c r="B8" s="68" t="n">
        <v>9.498e-05</v>
      </c>
      <c r="C8" s="55" t="n">
        <v>0</v>
      </c>
      <c r="D8" s="55" t="n">
        <v>0</v>
      </c>
      <c r="E8" s="55">
        <f>(B8*J3)</f>
        <v/>
      </c>
      <c r="N8" s="24">
        <f>($R$8/5)</f>
        <v/>
      </c>
      <c r="O8" s="55">
        <f>($S$8*Params!K10)</f>
        <v/>
      </c>
      <c r="P8" s="55">
        <f>(O8*N8)</f>
        <v/>
      </c>
      <c r="R8" s="68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8" t="n">
        <v>9.092e-05</v>
      </c>
      <c r="C9" s="55" t="n">
        <v>276</v>
      </c>
      <c r="D9" s="55">
        <f>(B9*C9)</f>
        <v/>
      </c>
      <c r="E9" s="55" t="n"/>
      <c r="N9" s="24">
        <f>($R$8/5)</f>
        <v/>
      </c>
      <c r="O9" s="55">
        <f>($S$8*Params!K11)</f>
        <v/>
      </c>
      <c r="P9" s="55">
        <f>(O9*N9)</f>
        <v/>
      </c>
      <c r="R9" s="68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8" t="n">
        <v>0.0008174</v>
      </c>
      <c r="C10" s="55" t="n">
        <v>0</v>
      </c>
      <c r="D10" s="55" t="n">
        <v>0</v>
      </c>
      <c r="E10" s="55">
        <f>(B10*J3)</f>
        <v/>
      </c>
      <c r="P10" s="55" t="n"/>
      <c r="R10" s="68" t="n"/>
    </row>
    <row r="11">
      <c r="B11" s="68" t="n">
        <v>0.40173709</v>
      </c>
      <c r="C11" s="55">
        <f>(D11/B11)</f>
        <v/>
      </c>
      <c r="D11" s="55" t="n">
        <v>122.01</v>
      </c>
      <c r="E11" t="inlineStr">
        <is>
          <t>DCA1</t>
        </is>
      </c>
      <c r="P11" s="55">
        <f>(SUM(P6:P9))</f>
        <v/>
      </c>
    </row>
    <row r="12">
      <c r="B12" s="68" t="n">
        <v>0.10149997</v>
      </c>
      <c r="C12" s="55">
        <f>(D12/B12)</f>
        <v/>
      </c>
      <c r="D12" s="55" t="n">
        <v>30.7</v>
      </c>
      <c r="E12" t="inlineStr">
        <is>
          <t>DCA2</t>
        </is>
      </c>
    </row>
    <row r="13">
      <c r="B13" s="68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8">
        <f>(SUM(B5:B14))</f>
        <v/>
      </c>
      <c r="D15" s="55">
        <f>(SUM(D5:D14))</f>
        <v/>
      </c>
      <c r="F15" t="inlineStr">
        <is>
          <t>Moy</t>
        </is>
      </c>
      <c r="G15" s="55">
        <f>(SUM(D5:D14)/SUM(B5:B14))</f>
        <v/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>
      <c r="R35" s="68">
        <f>(SUM(R5:R25))</f>
        <v/>
      </c>
      <c r="T35" s="55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9" t="n">
        <v>0.06318048996039817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0.19581122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L41" sqref="L41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5" t="n">
        <v>4.944548584393096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5.31049013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0.0216313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($B$14/5)</f>
        <v/>
      </c>
      <c r="O6" s="55">
        <f>($S$6*Params!K8)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($B$14/5)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($B$14/5)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($B$14/5)</f>
        <v/>
      </c>
      <c r="O9" s="55">
        <f>($C$5*Params!K11)</f>
        <v/>
      </c>
      <c r="P9" s="55">
        <f>(O9*N9)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33.66465420641504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0.00235705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($B$13/5)</f>
        <v/>
      </c>
      <c r="O6" s="55">
        <f>($C$5*Params!K8)</f>
        <v/>
      </c>
      <c r="P6" s="55">
        <f>(O6*N6)</f>
        <v/>
      </c>
    </row>
    <row r="7">
      <c r="N7" s="24">
        <f>($B$13/5)</f>
        <v/>
      </c>
      <c r="O7" s="55">
        <f>($C$5*Params!K9)</f>
        <v/>
      </c>
      <c r="P7" s="55">
        <f>(O7*N7)</f>
        <v/>
      </c>
    </row>
    <row r="8">
      <c r="N8" s="24">
        <f>($B$13/5)</f>
        <v/>
      </c>
      <c r="O8" s="55">
        <f>($C$5*Params!K10)</f>
        <v/>
      </c>
      <c r="P8" s="55">
        <f>(O8*N8)</f>
        <v/>
      </c>
    </row>
    <row r="9">
      <c r="N9" s="24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4.032061163047761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1.34578085</v>
      </c>
      <c r="C5" s="55">
        <f>(D5/B5)</f>
        <v/>
      </c>
      <c r="D5" s="55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0.00094074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N7" s="24">
        <f>($B$10/5)</f>
        <v/>
      </c>
      <c r="O7" s="55">
        <f>($C$5*Params!K9)</f>
        <v/>
      </c>
      <c r="P7" s="55">
        <f>(O7*N7)</f>
        <v/>
      </c>
    </row>
    <row r="8">
      <c r="N8" s="24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D10" s="55">
        <f>(SUM(D5:D9))</f>
        <v/>
      </c>
    </row>
    <row r="11">
      <c r="P11" s="55">
        <f>(SUM(P6:P9))</f>
        <v/>
      </c>
    </row>
    <row r="12"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1.867465785124536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4.0891634</v>
      </c>
      <c r="C5" s="55">
        <f>(D5/B5)</f>
        <v/>
      </c>
      <c r="D5" s="55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0.013352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N24" sqref="N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5" t="n">
        <v>30415.75979844429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0.00032076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5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0.00591684</v>
      </c>
      <c r="C23" s="55">
        <f>(D23/B23)</f>
        <v/>
      </c>
      <c r="D23" s="55" t="n">
        <v>132.99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0.00127956</v>
      </c>
      <c r="C24" s="55">
        <f>(D24/B24)</f>
        <v/>
      </c>
      <c r="D24" s="55" t="n">
        <v>30.7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0.00154253</v>
      </c>
      <c r="C34" s="55">
        <f>(D34/B34)</f>
        <v/>
      </c>
      <c r="D34" s="55" t="n">
        <v>39.65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F36" t="inlineStr">
        <is>
          <t>Moy</t>
        </is>
      </c>
      <c r="G36" s="56">
        <f>(D37/B37)</f>
        <v/>
      </c>
      <c r="M36">
        <f>($B$20/5)</f>
        <v/>
      </c>
      <c r="N36" s="55">
        <f>($C$20*Params!K18)</f>
        <v/>
      </c>
      <c r="O36" s="58">
        <f>(N36*M36)</f>
        <v/>
      </c>
      <c r="R36">
        <f>(SUM(R5:R25))</f>
        <v/>
      </c>
      <c r="T36" s="55">
        <f>(SUM(T5:T25))</f>
        <v/>
      </c>
    </row>
    <row r="37">
      <c r="B37">
        <f>(SUM(B5:B36))</f>
        <v/>
      </c>
      <c r="D37" s="55">
        <f>(SUM(D5:D36))</f>
        <v/>
      </c>
    </row>
    <row r="38"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5.900224502736665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1.04056405</v>
      </c>
      <c r="C5" s="55">
        <f>(D5/B5)</f>
        <v/>
      </c>
      <c r="D5" s="55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0.00097626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C7" s="55" t="n"/>
      <c r="D7" s="55" t="n"/>
      <c r="N7" s="24">
        <f>($B$10/5)</f>
        <v/>
      </c>
      <c r="O7" s="55">
        <f>($C$5*Params!K9)</f>
        <v/>
      </c>
      <c r="P7" s="55">
        <f>(O7*N7)</f>
        <v/>
      </c>
    </row>
    <row r="8">
      <c r="C8" s="55" t="n"/>
      <c r="D8" s="55" t="n"/>
      <c r="N8" s="24">
        <f>($B$10/5)</f>
        <v/>
      </c>
      <c r="O8" s="5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B8" sqref="B8: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84.63351487119976</v>
      </c>
      <c r="M3" t="inlineStr">
        <is>
          <t>Objectif :</t>
        </is>
      </c>
      <c r="N3" s="24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0.0005007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68">
        <f>-B10</f>
        <v/>
      </c>
      <c r="O6" s="55">
        <f>P6/N6</f>
        <v/>
      </c>
      <c r="P6" s="55">
        <f>-D10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68">
        <f>(SUM($B$5:$B$9)/5)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68">
        <f>(SUM($B$5:$B$9)/5)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(D8+D9)</f>
        <v/>
      </c>
    </row>
    <row r="9">
      <c r="B9" s="1" t="n">
        <v>0.03383532</v>
      </c>
      <c r="C9" s="55">
        <f>(D9/B9)</f>
        <v/>
      </c>
      <c r="D9" s="55" t="n">
        <v>2.62</v>
      </c>
      <c r="N9" s="68">
        <f>(SUM($B$5:$B$9)/5)</f>
        <v/>
      </c>
      <c r="O9" s="55">
        <f>($C$7*Params!K11)</f>
        <v/>
      </c>
      <c r="P9" s="55">
        <f>(O9*N9)</f>
        <v/>
      </c>
      <c r="R9" s="24" t="n"/>
      <c r="S9" s="55" t="n"/>
      <c r="T9" s="55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</row>
    <row r="11">
      <c r="O11" s="55" t="n"/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>
      <c r="R19">
        <f>(SUM(R5:R18))</f>
        <v/>
      </c>
      <c r="T19" s="55">
        <f>(SUM(T5:T18))</f>
        <v/>
      </c>
    </row>
  </sheetData>
  <conditionalFormatting sqref="C5 C7 O7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5" t="n">
        <v>0.6093798242224362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</row>
    <row r="5">
      <c r="B5" t="n">
        <v>3.25270461</v>
      </c>
      <c r="C5" s="55" t="n">
        <v>0</v>
      </c>
      <c r="D5" s="55">
        <f>(B5*C5)</f>
        <v/>
      </c>
    </row>
    <row r="6">
      <c r="B6" s="2" t="n">
        <v>0.04236881</v>
      </c>
      <c r="C6" s="57" t="n">
        <v>0</v>
      </c>
      <c r="D6" s="26">
        <f>(B6*C6)</f>
        <v/>
      </c>
      <c r="E6" s="55">
        <f>(B6*J3)</f>
        <v/>
      </c>
    </row>
    <row r="7">
      <c r="B7" s="68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</row>
    <row r="10">
      <c r="B10" t="n">
        <v>0.31639059</v>
      </c>
      <c r="C10" s="55" t="n">
        <v>0</v>
      </c>
      <c r="D10" s="55">
        <f>(B10*C10)</f>
        <v/>
      </c>
    </row>
    <row r="11">
      <c r="B11" t="n">
        <v>0.31639059</v>
      </c>
      <c r="C11" s="55" t="n">
        <v>0</v>
      </c>
      <c r="D11" s="55">
        <f>(B11*C11)</f>
        <v/>
      </c>
    </row>
    <row r="12">
      <c r="B12" t="n">
        <v>0.31639059</v>
      </c>
      <c r="C12" s="55" t="n">
        <v>0</v>
      </c>
      <c r="D12" s="55">
        <f>(B12*C12)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/>
    <row r="15">
      <c r="B15">
        <f>(SUM(B5:B14))</f>
        <v/>
      </c>
      <c r="D15" s="55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8.69721285876855e-05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67">
        <f>(MIN(C5:C8,C14:C16)*2)</f>
        <v/>
      </c>
      <c r="O6">
        <f>(INDEX(B5:B17,MATCH(N6/2,C5:C17,0)))</f>
        <v/>
      </c>
      <c r="P6" s="55">
        <f>(O6*N6/2)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67">
        <f>(C35*1.1)</f>
        <v/>
      </c>
      <c r="O9" s="21">
        <f>(B35/1.1)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4583.1559484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</row>
    <row r="27">
      <c r="B27" s="29" t="n">
        <v>-40000</v>
      </c>
      <c r="C27" s="28">
        <f>(D27/B27)</f>
        <v/>
      </c>
      <c r="D27" s="55" t="n">
        <v>-12.44</v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>
        <f>(B35*J3)</f>
        <v/>
      </c>
    </row>
    <row r="36"/>
    <row r="37">
      <c r="B37">
        <f>(SUM(B5:B36))</f>
        <v/>
      </c>
      <c r="D37" s="55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0.6235699721164334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36" t="n">
        <v>0.25305293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30.33165633</v>
      </c>
      <c r="C7" s="55">
        <f>(D7/B7)</f>
        <v/>
      </c>
      <c r="D7" s="55" t="n">
        <v>30.7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41" sqref="E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0.4608191702703539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1.75567224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36" t="n">
        <v>0.0010502</v>
      </c>
      <c r="C7" s="57" t="n">
        <v>0</v>
      </c>
      <c r="D7" s="26">
        <f>(B7*C7)</f>
        <v/>
      </c>
      <c r="E7" s="55">
        <f>(B7*J4)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1.347631273876095</v>
      </c>
      <c r="N3" s="1" t="n"/>
      <c r="O3" s="70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16.27562955</v>
      </c>
      <c r="C6" s="55">
        <f>(D6/B6)</f>
        <v/>
      </c>
      <c r="D6" s="55" t="n">
        <v>30.7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5">
        <f>($C$5*Params!K8)</f>
        <v/>
      </c>
      <c r="P6" s="55">
        <f>(O6*N6)</f>
        <v/>
      </c>
      <c r="R6" s="1">
        <f>B6</f>
        <v/>
      </c>
      <c r="S6" s="55">
        <f>(T6/R6)</f>
        <v/>
      </c>
      <c r="T6" s="55">
        <f>D6</f>
        <v/>
      </c>
      <c r="U6" s="55">
        <f>(E6)</f>
        <v/>
      </c>
    </row>
    <row r="7">
      <c r="B7" s="2" t="n">
        <v>0.05016371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 t="n"/>
      <c r="S10" s="55" t="n"/>
      <c r="T10" s="55" t="n"/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(($B$6+$R$8)/5)</f>
        <v/>
      </c>
      <c r="O14" s="55">
        <f>($C$6*Params!K8)</f>
        <v/>
      </c>
      <c r="P14" s="55">
        <f>(O14*N14)</f>
        <v/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($C$6*Params!K9)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C18" s="55" t="n"/>
      <c r="D18" s="55" t="n"/>
      <c r="F18" t="inlineStr">
        <is>
          <t>Moy</t>
        </is>
      </c>
      <c r="G18" s="55">
        <f>(D19/B19)</f>
        <v/>
      </c>
      <c r="O18" s="55" t="n"/>
      <c r="P18" s="55" t="n"/>
      <c r="S18" s="55" t="n"/>
      <c r="T18" s="55" t="n"/>
    </row>
    <row r="19">
      <c r="B19" s="1">
        <f>(SUM(B5:B18))</f>
        <v/>
      </c>
      <c r="C19" s="55" t="n"/>
      <c r="D19" s="55">
        <f>(SUM(D5:D18))</f>
        <v/>
      </c>
      <c r="O19" s="55" t="n"/>
      <c r="P19" s="55">
        <f>(SUM(P14:P17))</f>
        <v/>
      </c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R22" s="1">
        <f>(SUM(R5:R21))</f>
        <v/>
      </c>
      <c r="S22" s="55" t="n"/>
      <c r="T22" s="55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1" t="n">
        <v>7.297738089068849e-06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199.58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E31" sqref="E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17.54554696040301</v>
      </c>
      <c r="M3" t="inlineStr">
        <is>
          <t>Objectif :</t>
        </is>
      </c>
      <c r="N3" s="24">
        <f>(INDEX(N5:N26,MATCH(MAX(O6,O23,O14),O5:O26,0))/0.9)</f>
        <v/>
      </c>
      <c r="O3" s="56">
        <f>(MAX(O14,O23,O6)*0.85)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(B33*J3)</f>
        <v/>
      </c>
      <c r="K4" s="4">
        <f>(J4/D33-1)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(($B$16+$R$20+$R$9)/5)</f>
        <v/>
      </c>
      <c r="O7" s="55">
        <f>($C$16*Params!K9)</f>
        <v/>
      </c>
      <c r="P7" s="55">
        <f>(O7*N7)</f>
        <v/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($C$16*Params!K10)</f>
        <v/>
      </c>
      <c r="P8" s="55">
        <f>(O8*N8)</f>
        <v/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5">
        <f>(T13/R13)</f>
        <v/>
      </c>
      <c r="T13" s="55">
        <f>(D17+11.97*B21)</f>
        <v/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4">
        <f>(B18)</f>
        <v/>
      </c>
      <c r="S14" s="55">
        <f>(C18)</f>
        <v/>
      </c>
      <c r="T14" s="55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(2*($R$13+N14+$R$21)/5-N14)</f>
        <v/>
      </c>
      <c r="O15" s="55">
        <f>($S$13*Params!K9)</f>
        <v/>
      </c>
      <c r="P15" s="55">
        <f>(O15*N15)</f>
        <v/>
      </c>
      <c r="R15" s="24">
        <f>B19+B22</f>
        <v/>
      </c>
      <c r="S15" s="55">
        <f>(T15/R15)</f>
        <v/>
      </c>
      <c r="T15" s="55">
        <f>(D19+12.6*B22)</f>
        <v/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(($R$13+N14+$R$21)/5)</f>
        <v/>
      </c>
      <c r="O16" s="55">
        <f>($S$13*Params!K10)</f>
        <v/>
      </c>
      <c r="P16" s="55">
        <f>(O16*N16)</f>
        <v/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5.32118807</v>
      </c>
      <c r="C17" s="55">
        <f>(D17/B17)</f>
        <v/>
      </c>
      <c r="D17" s="55" t="n">
        <v>100.5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5" t="n">
        <v>0.0292303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1.57902266</v>
      </c>
      <c r="C19" s="55">
        <f>(D19/B19)</f>
        <v/>
      </c>
      <c r="D19" s="55" t="n">
        <v>30.7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(B28+B25+B29+B30)</f>
        <v/>
      </c>
      <c r="S20" s="55" t="n">
        <v>0</v>
      </c>
      <c r="T20" s="55">
        <f>(D28+D25+D29+D30)</f>
        <v/>
      </c>
      <c r="U20" t="inlineStr">
        <is>
          <t>Ph</t>
        </is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</f>
        <v/>
      </c>
      <c r="S21" s="55" t="n">
        <v>0</v>
      </c>
      <c r="T21" s="55">
        <f>D31+D24</f>
        <v/>
      </c>
      <c r="U21" t="inlineStr">
        <is>
          <t>DCA1*</t>
        </is>
      </c>
      <c r="V21" s="56" t="n"/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S23" s="55" t="n"/>
      <c r="T23" s="55" t="n"/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(2*($R$15+$N$23+$R$19)/5-$N$23)</f>
        <v/>
      </c>
      <c r="O24" s="55">
        <f>($S$15*Params!K9)</f>
        <v/>
      </c>
      <c r="P24" s="55">
        <f>(O24*N24)</f>
        <v/>
      </c>
      <c r="S24" s="55" t="n"/>
      <c r="T24" s="55" t="n"/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($R$15+$N$23+$R$19)/5</f>
        <v/>
      </c>
      <c r="O25" s="55">
        <f>($S$15*Params!K10)</f>
        <v/>
      </c>
      <c r="P25" s="55">
        <f>(O25*N25)</f>
        <v/>
      </c>
      <c r="S25" s="55" t="n"/>
      <c r="T25" s="55" t="n"/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S26" s="55" t="n"/>
      <c r="T26" s="55" t="n"/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S27" s="55" t="n"/>
      <c r="T27" s="55" t="n"/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S28" s="55" t="n"/>
      <c r="T28" s="55" t="n"/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C32" s="55" t="n"/>
      <c r="D32" s="55" t="n"/>
      <c r="E32" s="55" t="n"/>
      <c r="S32" s="55" t="n"/>
      <c r="T32" s="55" t="n"/>
    </row>
    <row r="33">
      <c r="B33" s="24">
        <f>(SUM(B5:B32))</f>
        <v/>
      </c>
      <c r="C33" s="55" t="n"/>
      <c r="D33" s="55">
        <f>(SUM(D5:D32))</f>
        <v/>
      </c>
      <c r="E33" s="55" t="n"/>
      <c r="F33" t="inlineStr">
        <is>
          <t>Moy</t>
        </is>
      </c>
      <c r="G33" s="55">
        <f>(D33/B33)</f>
        <v/>
      </c>
      <c r="S33" s="55" t="n"/>
      <c r="T33" s="55" t="n"/>
    </row>
    <row r="34">
      <c r="M34" s="24" t="n"/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0.07455488068381982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0.14910152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 t="n"/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 t="n"/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 t="n"/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9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(C229)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4.905242208314517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1.44085</v>
      </c>
      <c r="C5" s="55">
        <f>(D5/B5)</f>
        <v/>
      </c>
      <c r="D5" s="55" t="n">
        <v>8.25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0.00109702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0.4759544406633861</v>
      </c>
      <c r="M3" t="inlineStr">
        <is>
          <t>Objectif :</t>
        </is>
      </c>
      <c r="N3" s="19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5">
        <f>(T5/R5)</f>
        <v/>
      </c>
      <c r="T5" s="55">
        <f>(SUM(D5:D7))</f>
        <v/>
      </c>
    </row>
    <row r="6">
      <c r="B6" s="20" t="n">
        <v>0.5275292700000001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(2*SUM(B$5:B$7)/5-N6)</f>
        <v/>
      </c>
      <c r="O7" s="55">
        <f>($C$5*Params!K9)</f>
        <v/>
      </c>
      <c r="P7" s="55">
        <f>(O7*N7)</f>
        <v/>
      </c>
    </row>
    <row r="8">
      <c r="B8" t="n">
        <v>-10.76</v>
      </c>
      <c r="C8" s="55">
        <f>(D8/B8)</f>
        <v/>
      </c>
      <c r="D8" s="55" t="n">
        <v>-5.05269736</v>
      </c>
      <c r="N8" s="19">
        <f>(SUM(B$5:B$7)/5)</f>
        <v/>
      </c>
      <c r="O8" s="55">
        <f>($C$5*Params!K10)</f>
        <v/>
      </c>
      <c r="P8" s="55">
        <f>(O8*N8)</f>
        <v/>
      </c>
    </row>
    <row r="9">
      <c r="N9" s="19">
        <f>(SUM(B$5:B$7)/5)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>
      <c r="R17">
        <f>(SUM(R5:R16))</f>
        <v/>
      </c>
      <c r="T17" s="55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0.1017498920619019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5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4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55">
        <f>(D7/B7)</f>
        <v/>
      </c>
      <c r="D7" s="55" t="n">
        <v>-1.217268</v>
      </c>
      <c r="N7" s="29">
        <f>(-B7)</f>
        <v/>
      </c>
      <c r="O7" s="55">
        <f>(C7)</f>
        <v/>
      </c>
      <c r="P7" s="55">
        <f>(O7*N7)</f>
        <v/>
      </c>
      <c r="Q7" t="inlineStr">
        <is>
          <t>Done</t>
        </is>
      </c>
      <c r="R7" s="24">
        <f>B7</f>
        <v/>
      </c>
      <c r="S7" s="55">
        <f>(C7)</f>
        <v/>
      </c>
      <c r="T7" s="55">
        <f>D7</f>
        <v/>
      </c>
    </row>
    <row r="8">
      <c r="B8" s="19" t="n">
        <v>-12.62063846</v>
      </c>
      <c r="C8" s="55">
        <f>(D8/B8)</f>
        <v/>
      </c>
      <c r="D8" s="55" t="n">
        <v>-1.656203</v>
      </c>
      <c r="N8" s="29">
        <f>($B$5+$R$8)/5</f>
        <v/>
      </c>
      <c r="O8" s="55">
        <f>($C$5*Params!K10)</f>
        <v/>
      </c>
      <c r="P8" s="55">
        <f>(O8*N8)</f>
        <v/>
      </c>
      <c r="R8" s="24">
        <f>B8+B9</f>
        <v/>
      </c>
      <c r="S8" s="55">
        <f>(C8)</f>
        <v/>
      </c>
      <c r="T8" s="55">
        <f>D8+D9</f>
        <v/>
      </c>
    </row>
    <row r="9">
      <c r="B9" s="19" t="n">
        <v>15.03715876</v>
      </c>
      <c r="C9" s="55">
        <f>(D9/B9)</f>
        <v/>
      </c>
      <c r="D9" s="55" t="n">
        <v>1.549163</v>
      </c>
      <c r="N9" s="29">
        <f>($B$5+$R$8)/5</f>
        <v/>
      </c>
      <c r="O9" s="55">
        <f>($C$5*Params!K11)</f>
        <v/>
      </c>
      <c r="P9" s="55">
        <f>(O9*N9)</f>
        <v/>
      </c>
      <c r="R9" s="24" t="n"/>
      <c r="S9" s="55" t="n"/>
      <c r="T9" s="55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24" t="n"/>
      <c r="S10" s="55" t="n"/>
      <c r="T10" s="55" t="n"/>
    </row>
    <row r="11">
      <c r="B11" s="19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24" t="n"/>
      <c r="S11" s="55" t="n"/>
      <c r="T11" s="55" t="n"/>
    </row>
    <row r="12">
      <c r="R12" s="24" t="n"/>
      <c r="S12" s="55" t="n"/>
      <c r="T12" s="55" t="n"/>
    </row>
    <row r="13">
      <c r="R13" s="24" t="n"/>
      <c r="S13" s="55" t="n"/>
      <c r="T13" s="55" t="n"/>
    </row>
    <row r="14"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  <c r="V21" s="56" t="n"/>
    </row>
    <row r="22"/>
    <row r="23"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S33" s="55" t="n"/>
      <c r="T33" s="55" t="n"/>
    </row>
    <row r="34"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0.9335866522507479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0.002883305046538619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0.1394025222264613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5"/>
    <row r="16"/>
    <row r="17">
      <c r="P17" s="55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4"/>
    <row r="25"/>
    <row r="26">
      <c r="P26" s="55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3"/>
    <row r="34"/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25" workbookViewId="0">
      <selection activeCell="C68" sqref="C68:F68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559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0.001575215812093462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(SUM(K34:K42)-C74*J3+D74)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(-SUM(E9:E30))</f>
        <v/>
      </c>
      <c r="K14" s="56">
        <f>(J14-M37-M38-M39-M41-L42)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(J15+M46)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9" t="n">
        <v>4</v>
      </c>
      <c r="D30" s="60" t="n">
        <v>0.01</v>
      </c>
      <c r="E30" s="60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5" t="n">
        <v>3.5</v>
      </c>
      <c r="H34" s="30">
        <f>G50</f>
        <v/>
      </c>
      <c r="I34" s="56">
        <f>((F34-H34*D34)*$J$3-G34)</f>
        <v/>
      </c>
      <c r="J34" t="n">
        <v>1</v>
      </c>
      <c r="K34" s="61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1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1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5" t="n">
        <v>0</v>
      </c>
      <c r="H37" s="30">
        <f>G52</f>
        <v/>
      </c>
      <c r="I37" s="56">
        <f>((F37-H37*D37)*$J$3-G37)</f>
        <v/>
      </c>
      <c r="J37" t="n">
        <v>3</v>
      </c>
      <c r="K37" s="61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5" t="n">
        <v>0</v>
      </c>
      <c r="H38" s="30">
        <f>H37</f>
        <v/>
      </c>
      <c r="I38" s="56">
        <f>((F38-H38*D38)*$J$3-G38)</f>
        <v/>
      </c>
      <c r="J38" t="n">
        <v>1</v>
      </c>
      <c r="K38" s="61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1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2" t="n">
        <v>0</v>
      </c>
      <c r="H40" s="32">
        <f>H35</f>
        <v/>
      </c>
      <c r="I40" s="62">
        <f>((F40-H40*D40)*$J$3-G40)</f>
        <v/>
      </c>
      <c r="J40" s="16" t="n">
        <v>1</v>
      </c>
      <c r="K40" s="63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5" t="n">
        <v>0</v>
      </c>
      <c r="H41" s="29">
        <f>(H37)</f>
        <v/>
      </c>
      <c r="I41" s="56">
        <f>((F41-H41*D41)*$J$3-G41)</f>
        <v/>
      </c>
      <c r="J41" t="n">
        <v>1</v>
      </c>
      <c r="K41" s="61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1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4" t="n">
        <v>1.14</v>
      </c>
      <c r="E59" s="65">
        <f>D59/C59</f>
        <v/>
      </c>
    </row>
    <row r="60">
      <c r="B60" s="8" t="n"/>
      <c r="C60" s="19" t="n">
        <v>130.53974622</v>
      </c>
      <c r="D60" s="64" t="n">
        <v>1.179312</v>
      </c>
      <c r="E60" s="65">
        <f>D60/C60</f>
        <v/>
      </c>
    </row>
    <row r="61">
      <c r="B61" s="8" t="n"/>
      <c r="C61" s="19" t="n">
        <v>167.40487412</v>
      </c>
      <c r="D61" s="64" t="n">
        <v>1.05481</v>
      </c>
      <c r="E61" s="65">
        <f>D61/C61</f>
        <v/>
      </c>
    </row>
    <row r="62">
      <c r="B62" s="8" t="n"/>
      <c r="C62" s="19" t="n">
        <v>167.96828</v>
      </c>
      <c r="D62" s="64">
        <f>1.0512-0.00017</f>
        <v/>
      </c>
      <c r="E62" s="65">
        <f>D62/C62</f>
        <v/>
      </c>
    </row>
    <row r="63">
      <c r="B63" s="8" t="n"/>
      <c r="C63" s="19" t="n">
        <v>123.66</v>
      </c>
      <c r="D63" s="64" t="n">
        <v>1.049</v>
      </c>
      <c r="E63" s="65">
        <f>D63/C63</f>
        <v/>
      </c>
    </row>
    <row r="64">
      <c r="B64" s="8" t="n"/>
      <c r="C64" s="19" t="n">
        <v>149.5</v>
      </c>
      <c r="D64" s="64" t="n">
        <v>1.17</v>
      </c>
      <c r="E64" s="65">
        <f>D64/C64</f>
        <v/>
      </c>
    </row>
    <row r="65">
      <c r="B65" s="8" t="n"/>
      <c r="C65" s="19" t="n">
        <v>170.62</v>
      </c>
      <c r="D65" s="64" t="n">
        <v>1.158</v>
      </c>
      <c r="E65" s="65">
        <f>D65/C65</f>
        <v/>
      </c>
    </row>
    <row r="66">
      <c r="B66" s="8" t="n"/>
      <c r="C66" s="19" t="n">
        <v>192.66</v>
      </c>
      <c r="D66" s="64" t="n">
        <v>1.09</v>
      </c>
      <c r="E66" s="65">
        <f>D66/C66</f>
        <v/>
      </c>
    </row>
    <row r="67">
      <c r="B67" s="8" t="n"/>
      <c r="C67" s="19" t="n">
        <v>257.34</v>
      </c>
      <c r="D67" s="64" t="n">
        <v>1.13</v>
      </c>
      <c r="E67" s="65">
        <f>(D67/C67)</f>
        <v/>
      </c>
    </row>
    <row r="68">
      <c r="B68" s="8" t="n"/>
      <c r="C68" s="19" t="n">
        <v>312.13</v>
      </c>
      <c r="D68" s="64" t="n">
        <v>0.82</v>
      </c>
      <c r="E68" s="65">
        <f>(D68/C68)</f>
        <v/>
      </c>
    </row>
    <row r="69">
      <c r="B69" s="8" t="n"/>
      <c r="C69" s="19" t="n">
        <v>352.461</v>
      </c>
      <c r="D69" s="64" t="n">
        <v>1.2074</v>
      </c>
      <c r="E69" s="65">
        <f>(D69/C69)</f>
        <v/>
      </c>
    </row>
    <row r="70">
      <c r="B70" s="8" t="n"/>
      <c r="C70" s="19" t="n">
        <v>263.04</v>
      </c>
      <c r="D70" s="64" t="n">
        <v>1.0588</v>
      </c>
      <c r="E70" s="65">
        <f>(D70/C70)</f>
        <v/>
      </c>
    </row>
    <row r="71">
      <c r="B71" s="8" t="n"/>
      <c r="C71" s="19" t="n">
        <v>359.00496</v>
      </c>
      <c r="D71" s="64" t="n">
        <v>1.1195</v>
      </c>
      <c r="E71" s="65">
        <f>(D71/C71)</f>
        <v/>
      </c>
    </row>
    <row r="72">
      <c r="B72" s="8" t="n"/>
      <c r="C72" s="19" t="n">
        <v>327.91</v>
      </c>
      <c r="D72" s="64" t="n">
        <v>1.0785</v>
      </c>
      <c r="E72" s="65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5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(-60/3)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0.274338250865954</v>
      </c>
      <c r="N3" s="1" t="n"/>
      <c r="O3" s="6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0.43304659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($B$13/5)</f>
        <v/>
      </c>
      <c r="O6" s="55">
        <f>($S$7*Params!K8)</f>
        <v/>
      </c>
      <c r="P6" s="55">
        <f>(O6*N6)</f>
        <v/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87.36626080000001</v>
      </c>
      <c r="C7" s="55">
        <f>(D7/B7)</f>
        <v/>
      </c>
      <c r="D7" s="55" t="n">
        <v>30.7</v>
      </c>
      <c r="E7" t="inlineStr">
        <is>
          <t>DCA2</t>
        </is>
      </c>
      <c r="N7" s="1">
        <f>($B$13/5)</f>
        <v/>
      </c>
      <c r="O7" s="55">
        <f>($S$7*Params!K9)</f>
        <v/>
      </c>
      <c r="P7" s="55">
        <f>(O7*N7)</f>
        <v/>
      </c>
      <c r="R7" s="2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($B$13/5)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</row>
    <row r="10">
      <c r="N10" s="1" t="n"/>
      <c r="P10" s="55" t="n"/>
    </row>
    <row r="11"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0.119536774276519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5" t="n">
        <v>0.29457728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25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2023-06-29T21:28:00Z</dcterms:modified>
  <cp:lastModifiedBy>Tiko</cp:lastModifiedBy>
</cp:coreProperties>
</file>