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K2"/>
  <c r="N2"/>
  <c r="C29" i="2" l="1"/>
  <c r="T2" i="1"/>
  <c r="N8" i="3" l="1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Q2" i="1" l="1"/>
  <c r="C19"/>
  <c r="C31" l="1"/>
  <c r="C15"/>
  <c r="C4"/>
  <c r="C41"/>
  <c r="C18"/>
  <c r="C48" l="1"/>
  <c r="C45" l="1"/>
  <c r="C30" l="1"/>
  <c r="C38" l="1"/>
  <c r="C52"/>
  <c r="C28"/>
  <c r="C49"/>
  <c r="C33"/>
  <c r="C35" l="1"/>
  <c r="C54" l="1"/>
  <c r="C44"/>
  <c r="C40"/>
  <c r="C50"/>
  <c r="C36"/>
  <c r="C46"/>
  <c r="C29"/>
  <c r="C27"/>
  <c r="C20"/>
  <c r="C51"/>
  <c r="C25"/>
  <c r="C37" l="1"/>
  <c r="C16"/>
  <c r="C23"/>
  <c r="C47" l="1"/>
  <c r="C43"/>
  <c r="C42"/>
  <c r="C13"/>
  <c r="C24" l="1"/>
  <c r="C53" l="1"/>
  <c r="C12" l="1"/>
  <c r="C17"/>
  <c r="C39" l="1"/>
  <c r="C32" l="1"/>
  <c r="C22" l="1"/>
  <c r="C26" l="1"/>
  <c r="C34" l="1"/>
  <c r="C21"/>
  <c r="C14" l="1"/>
  <c r="C7" s="1"/>
  <c r="D12" s="1"/>
  <c r="D14" l="1"/>
  <c r="D18" l="1"/>
  <c r="Q3"/>
  <c r="D46"/>
  <c r="D53"/>
  <c r="D21"/>
  <c r="D51"/>
  <c r="D48"/>
  <c r="D54"/>
  <c r="D32"/>
  <c r="D42"/>
  <c r="D49"/>
  <c r="D45"/>
  <c r="D20"/>
  <c r="D17"/>
  <c r="D37"/>
  <c r="D36"/>
  <c r="M8"/>
  <c r="M9"/>
  <c r="D27"/>
  <c r="D44"/>
  <c r="D19"/>
  <c r="D52"/>
  <c r="D38"/>
  <c r="D50"/>
  <c r="D23"/>
  <c r="D29"/>
  <c r="D22"/>
  <c r="D31"/>
  <c r="D24"/>
  <c r="D47"/>
  <c r="D39"/>
  <c r="D28"/>
  <c r="D41"/>
  <c r="D34"/>
  <c r="D13"/>
  <c r="D16"/>
  <c r="D43"/>
  <c r="D7"/>
  <c r="E7" s="1"/>
  <c r="D15"/>
  <c r="D26"/>
  <c r="N8"/>
  <c r="D40"/>
  <c r="D33"/>
  <c r="N9"/>
  <c r="D35"/>
  <c r="D30"/>
  <c r="D25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M26" l="1"/>
  <c r="N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M36" l="1"/>
  <c r="N36"/>
  <c r="N37" l="1"/>
  <c r="M37"/>
  <c r="M38" l="1"/>
  <c r="N38"/>
  <c r="N39" l="1"/>
  <c r="M39"/>
  <c r="M40" l="1"/>
  <c r="N40"/>
  <c r="M41" l="1"/>
  <c r="N41"/>
  <c r="M42" l="1"/>
  <c r="N42"/>
</calcChain>
</file>

<file path=xl/sharedStrings.xml><?xml version="1.0" encoding="utf-8"?>
<sst xmlns="http://schemas.openxmlformats.org/spreadsheetml/2006/main" count="112" uniqueCount="68">
  <si>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</si>
  <si>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</si>
  <si>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</si>
  <si>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</si>
  <si>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</si>
  <si>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</si>
  <si>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</si>
  <si>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</si>
  <si>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</si>
  <si>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</si>
  <si>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</si>
  <si>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</si>
  <si>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</si>
  <si>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</si>
  <si>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</si>
  <si>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</si>
  <si>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</si>
  <si>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</si>
  <si>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</si>
  <si>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</si>
  <si>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</si>
  <si>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</si>
  <si>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</si>
  <si>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</si>
  <si>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</si>
  <si>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</si>
  <si>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</si>
  <si>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</si>
  <si>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</si>
  <si>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</si>
  <si>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</si>
  <si>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</si>
  <si>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</si>
  <si>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</si>
  <si>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</si>
  <si>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</si>
  <si>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</si>
  <si>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</si>
  <si>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</si>
  <si>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</si>
  <si>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</si>
  <si>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</si>
  <si>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</si>
  <si>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</si>
  <si>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</si>
  <si>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</si>
  <si>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</si>
  <si>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</si>
  <si>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</si>
  <si>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</si>
  <si>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</si>
  <si>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</si>
  <si>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</si>
  <si>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</si>
  <si>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</si>
  <si>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</si>
  <si>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</si>
  <si>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</si>
  <si>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</si>
  <si>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</si>
  <si>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</si>
  <si>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</si>
  <si>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</si>
  <si>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</si>
  <si>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</si>
  <si>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</si>
  <si>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</si>
  <si>
    <t>25/1/2025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</si>
</sst>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4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1349.6193984818574</c:v>
                </c:pt>
                <c:pt idx="1">
                  <c:v>1321.0762941733394</c:v>
                </c:pt>
                <c:pt idx="2">
                  <c:v>440.63309121549941</c:v>
                </c:pt>
                <c:pt idx="3">
                  <c:v>388.65</c:v>
                </c:pt>
                <c:pt idx="4">
                  <c:v>1272.2921936098876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0.92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1321.0762941733394</v>
          </cell>
        </row>
      </sheetData>
      <sheetData sheetId="1">
        <row r="4">
          <cell r="J4">
            <v>1349.6193984818574</v>
          </cell>
        </row>
      </sheetData>
      <sheetData sheetId="2">
        <row r="2">
          <cell r="Y2">
            <v>43.31</v>
          </cell>
        </row>
      </sheetData>
      <sheetData sheetId="3">
        <row r="4">
          <cell r="J4">
            <v>2.1032171003674325</v>
          </cell>
        </row>
      </sheetData>
      <sheetData sheetId="4">
        <row r="47">
          <cell r="M47">
            <v>146.44</v>
          </cell>
          <cell r="O47">
            <v>1.2809696193903832</v>
          </cell>
        </row>
      </sheetData>
      <sheetData sheetId="5">
        <row r="4">
          <cell r="C4">
            <v>-74.333333333333329</v>
          </cell>
        </row>
      </sheetData>
      <sheetData sheetId="6">
        <row r="4">
          <cell r="J4">
            <v>2.9499453833223543</v>
          </cell>
        </row>
      </sheetData>
      <sheetData sheetId="7">
        <row r="4">
          <cell r="J4">
            <v>41.149712466447589</v>
          </cell>
        </row>
      </sheetData>
      <sheetData sheetId="8">
        <row r="4">
          <cell r="J4">
            <v>11.028666077046987</v>
          </cell>
        </row>
      </sheetData>
      <sheetData sheetId="9">
        <row r="4">
          <cell r="J4">
            <v>23.275901352618771</v>
          </cell>
        </row>
      </sheetData>
      <sheetData sheetId="10">
        <row r="4">
          <cell r="J4">
            <v>11.790291054059059</v>
          </cell>
        </row>
      </sheetData>
      <sheetData sheetId="11">
        <row r="4">
          <cell r="J4">
            <v>54.442695460123794</v>
          </cell>
        </row>
      </sheetData>
      <sheetData sheetId="12">
        <row r="4">
          <cell r="J4">
            <v>3.4989640457566065</v>
          </cell>
        </row>
      </sheetData>
      <sheetData sheetId="13">
        <row r="4">
          <cell r="J4">
            <v>229.37276618509088</v>
          </cell>
        </row>
      </sheetData>
      <sheetData sheetId="14">
        <row r="4">
          <cell r="J4">
            <v>4.9896422490697772</v>
          </cell>
        </row>
      </sheetData>
      <sheetData sheetId="15">
        <row r="4">
          <cell r="J4">
            <v>45.924922188818904</v>
          </cell>
        </row>
      </sheetData>
      <sheetData sheetId="16">
        <row r="4">
          <cell r="J4">
            <v>6.0390648336288475</v>
          </cell>
        </row>
      </sheetData>
      <sheetData sheetId="17">
        <row r="4">
          <cell r="J4">
            <v>4.3843109309923349</v>
          </cell>
        </row>
      </sheetData>
      <sheetData sheetId="18">
        <row r="4">
          <cell r="J4">
            <v>12.655474627983237</v>
          </cell>
        </row>
      </sheetData>
      <sheetData sheetId="19">
        <row r="4">
          <cell r="J4">
            <v>2.1799293398568533</v>
          </cell>
        </row>
      </sheetData>
      <sheetData sheetId="20">
        <row r="4">
          <cell r="J4">
            <v>17.216705722084939</v>
          </cell>
        </row>
      </sheetData>
      <sheetData sheetId="21">
        <row r="4">
          <cell r="J4">
            <v>10.259124502462516</v>
          </cell>
        </row>
      </sheetData>
      <sheetData sheetId="22">
        <row r="4">
          <cell r="J4">
            <v>11.238201810809469</v>
          </cell>
        </row>
      </sheetData>
      <sheetData sheetId="23">
        <row r="4">
          <cell r="J4">
            <v>4.7653769947984301</v>
          </cell>
        </row>
      </sheetData>
      <sheetData sheetId="24">
        <row r="4">
          <cell r="J4">
            <v>40.65811339248625</v>
          </cell>
        </row>
      </sheetData>
      <sheetData sheetId="25">
        <row r="4">
          <cell r="J4">
            <v>50.68299876295071</v>
          </cell>
        </row>
      </sheetData>
      <sheetData sheetId="26">
        <row r="4">
          <cell r="J4">
            <v>1.538624380356906</v>
          </cell>
        </row>
      </sheetData>
      <sheetData sheetId="27">
        <row r="4">
          <cell r="J4">
            <v>40.689521623583985</v>
          </cell>
        </row>
      </sheetData>
      <sheetData sheetId="28">
        <row r="4">
          <cell r="J4">
            <v>54.545655010052123</v>
          </cell>
        </row>
      </sheetData>
      <sheetData sheetId="29">
        <row r="4">
          <cell r="J4">
            <v>2.8067345588095396</v>
          </cell>
        </row>
      </sheetData>
      <sheetData sheetId="30">
        <row r="4">
          <cell r="J4">
            <v>14.134146035507902</v>
          </cell>
        </row>
      </sheetData>
      <sheetData sheetId="31">
        <row r="4">
          <cell r="J4">
            <v>2.4220430714942283</v>
          </cell>
        </row>
      </sheetData>
      <sheetData sheetId="32">
        <row r="4">
          <cell r="J4">
            <v>440.63309121549941</v>
          </cell>
        </row>
      </sheetData>
      <sheetData sheetId="33">
        <row r="4">
          <cell r="J4">
            <v>1.0509700336945986</v>
          </cell>
        </row>
      </sheetData>
      <sheetData sheetId="34">
        <row r="4">
          <cell r="J4">
            <v>15.851842345185265</v>
          </cell>
        </row>
      </sheetData>
      <sheetData sheetId="35">
        <row r="4">
          <cell r="J4">
            <v>16.294671385585414</v>
          </cell>
        </row>
      </sheetData>
      <sheetData sheetId="36">
        <row r="4">
          <cell r="J4">
            <v>23.04937114477239</v>
          </cell>
        </row>
      </sheetData>
      <sheetData sheetId="37">
        <row r="4">
          <cell r="J4">
            <v>19.078286587346248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4"/>
  <sheetViews>
    <sheetView tabSelected="1" workbookViewId="0">
      <selection activeCell="B27" sqref="B27:D27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50+30.11</f>
        <v>80.11</v>
      </c>
      <c r="J2" t="s">
        <v>6</v>
      </c>
      <c r="K2" s="9">
        <f>17.52+119.4</f>
        <v>136.92000000000002</v>
      </c>
      <c r="M2" t="s">
        <v>58</v>
      </c>
      <c r="N2" s="9">
        <f>388.65</f>
        <v>388.65</v>
      </c>
      <c r="P2" t="s">
        <v>8</v>
      </c>
      <c r="Q2" s="10">
        <f>N2+K2+H2</f>
        <v>605.67999999999995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0.12691651477002996</v>
      </c>
    </row>
    <row r="4" spans="2:20">
      <c r="B4" t="s">
        <v>29</v>
      </c>
      <c r="C4" s="19">
        <f>Investissement!C29</f>
        <v>2742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4772.2709774805844</v>
      </c>
      <c r="D7" s="20">
        <f>(C7*[1]Feuil1!$K$2-C4)/C4</f>
        <v>0.60119959857116623</v>
      </c>
      <c r="E7" s="31">
        <f>C7-C7/(1+D7)</f>
        <v>1791.8361948718889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1349.6193984818574</v>
      </c>
    </row>
    <row r="9" spans="2:20">
      <c r="M9" s="17" t="str">
        <f>IF(C13&gt;C7*Params!F8,B13,"Others")</f>
        <v>ETH</v>
      </c>
      <c r="N9" s="18">
        <f>IF(C13&gt;C7*0.1,C13,C7)</f>
        <v>1321.0762941733394</v>
      </c>
    </row>
    <row r="10" spans="2:20">
      <c r="M10" s="17" t="str">
        <f>IF(OR(M9="",M9="Others"),"",IF(C14&gt;C7*Params!F8,B14,"Others"))</f>
        <v>SOL</v>
      </c>
      <c r="N10" s="18">
        <f>IF(OR(M9="",M9="Others"),"",IF(C14&gt;$C$7*Params!F8,C14,SUM(C14:C52)))</f>
        <v>440.63309121549941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FDUSD</v>
      </c>
      <c r="N11" s="18">
        <f>IF(OR(M10="",M10="Others"),"",IF(C15&gt;$C$7*Params!F$8,C15,SUM(C15:C57)))</f>
        <v>388.65</v>
      </c>
    </row>
    <row r="12" spans="2:20">
      <c r="B12" s="7" t="s">
        <v>4</v>
      </c>
      <c r="C12" s="1">
        <f>[2]BTC!J4</f>
        <v>1349.6193984818574</v>
      </c>
      <c r="D12" s="20">
        <f>C12/$C$7</f>
        <v>0.28280443521552906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1272.2921936098876</v>
      </c>
    </row>
    <row r="13" spans="2:20">
      <c r="B13" s="7" t="s">
        <v>19</v>
      </c>
      <c r="C13" s="1">
        <f>[2]ETH!J4</f>
        <v>1321.0762941733394</v>
      </c>
      <c r="D13" s="20">
        <f t="shared" ref="D13:D51" si="0">C13/$C$7</f>
        <v>0.27682340345031553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24</v>
      </c>
      <c r="C14" s="1">
        <f>[2]SOL!J4</f>
        <v>440.63309121549941</v>
      </c>
      <c r="D14" s="20">
        <f t="shared" si="0"/>
        <v>9.2331951243917409E-2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58</v>
      </c>
      <c r="C15" s="1">
        <f>$N$2</f>
        <v>388.65</v>
      </c>
      <c r="D15" s="20">
        <f t="shared" si="0"/>
        <v>8.1439214544598057E-2</v>
      </c>
      <c r="M15" s="17" t="str">
        <f>IF(OR(M14="",M14="Others"),"",IF(C19&gt;C7*Params!F8,B19,"Others"))</f>
        <v/>
      </c>
      <c r="N15" s="18" t="str">
        <f>IF(OR(M14="",M14="Others"),"",IF(C19&gt;$C$7*Params!F$8,C19,SUM(C19:C52)))</f>
        <v/>
      </c>
    </row>
    <row r="16" spans="2:20">
      <c r="B16" s="7" t="s">
        <v>26</v>
      </c>
      <c r="C16" s="1">
        <f>[2]BNB!J4</f>
        <v>229.37276618509088</v>
      </c>
      <c r="D16" s="20">
        <f t="shared" si="0"/>
        <v>4.8063650883920089E-2</v>
      </c>
      <c r="M16" s="17" t="str">
        <f>IF(OR(M15="",M15="Others"),"",IF(C20&gt;C7*Params!F8,B20,"Others"))</f>
        <v/>
      </c>
      <c r="N16" s="18" t="str">
        <f>IF(OR(M15="",M15="Others"),"",IF(C20&gt;$C$7*Params!F$8,C20,SUM(C20:C52)))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3.0685600354846108E-2</v>
      </c>
      <c r="M17" s="17" t="str">
        <f>IF(OR(M16="",M16="Others"),"",IF(C21&gt;C7*Params!F8,B21,"Others"))</f>
        <v/>
      </c>
      <c r="N17" s="18" t="str">
        <f>IF(OR(M16="",M16="Others"),"",IF(C21&gt;$C$7*Params!F$8,C21,SUM(C21:C52)))</f>
        <v/>
      </c>
    </row>
    <row r="18" spans="2:17">
      <c r="B18" s="7" t="s">
        <v>6</v>
      </c>
      <c r="C18" s="1">
        <f>$K$2</f>
        <v>136.92000000000002</v>
      </c>
      <c r="D18" s="20">
        <f>C18/$C$7</f>
        <v>2.8690742970401049E-2</v>
      </c>
      <c r="M18" s="17" t="str">
        <f>IF(OR(M17="",M17="Others"),"",IF(C22&gt;C7*Params!F8,B22,"Others"))</f>
        <v/>
      </c>
      <c r="N18" s="18" t="str">
        <f>IF(OR(M17="",M17="Others"),"",IF(C22&gt;$C$7*Params!F$8,C22,SUM(C22:C53)))</f>
        <v/>
      </c>
    </row>
    <row r="19" spans="2:17">
      <c r="B19" s="7" t="s">
        <v>5</v>
      </c>
      <c r="C19" s="1">
        <f>H$2</f>
        <v>80.11</v>
      </c>
      <c r="D19" s="20">
        <f>C19/$C$7</f>
        <v>1.6786557255030875E-2</v>
      </c>
      <c r="M19" s="17" t="str">
        <f>IF(OR(M18="",M18="Others"),"",IF(C23&gt;C7*Params!F8,B23,"Others"))</f>
        <v/>
      </c>
      <c r="N19" s="18" t="str">
        <f>IF(OR(M18="",M18="Others"),"",IF(C23&gt;$C$7*Params!F$8,C23,SUM(C23:C54)))</f>
        <v/>
      </c>
      <c r="Q19" s="27"/>
    </row>
    <row r="20" spans="2:17">
      <c r="B20" s="7" t="s">
        <v>22</v>
      </c>
      <c r="C20" s="1">
        <f>-[2]BIGTIME!$C$4</f>
        <v>74.333333333333329</v>
      </c>
      <c r="D20" s="20">
        <f t="shared" si="0"/>
        <v>1.557609232252272E-2</v>
      </c>
      <c r="M20" s="17" t="str">
        <f>IF(OR(M19="",M19="Others"),"",IF(C24&gt;C7*Params!F8,B24,"Others"))</f>
        <v/>
      </c>
      <c r="N20" s="18" t="str">
        <f>IF(OR(M19="",M19="Others"),"",IF(C24&gt;$C$7*Params!F$8,C24,SUM(C24:C54)))</f>
        <v/>
      </c>
      <c r="Q20" s="23"/>
    </row>
    <row r="21" spans="2:17">
      <c r="B21" s="22" t="s">
        <v>46</v>
      </c>
      <c r="C21" s="9">
        <f>[2]AVAX!$J$4</f>
        <v>54.442695460123794</v>
      </c>
      <c r="D21" s="20">
        <f t="shared" si="0"/>
        <v>1.1408131624760676E-2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37</v>
      </c>
      <c r="C22" s="9">
        <f>[2]NEAR!$J$4</f>
        <v>54.545655010052123</v>
      </c>
      <c r="D22" s="20">
        <f t="shared" si="0"/>
        <v>1.1429706164516312E-2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31</v>
      </c>
      <c r="C23" s="9">
        <f>[2]MATIC!$J$4</f>
        <v>50.68299876295071</v>
      </c>
      <c r="D23" s="20">
        <f t="shared" si="0"/>
        <v>1.0620310330681953E-2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41</v>
      </c>
      <c r="C24" s="1">
        <f>[2]DOT!$J$4</f>
        <v>45.924922188818904</v>
      </c>
      <c r="D24" s="20">
        <f t="shared" si="0"/>
        <v>9.6232846805073841E-3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7" t="s">
        <v>21</v>
      </c>
      <c r="C25" s="1">
        <f>[2]Cake!$Y$2</f>
        <v>43.31</v>
      </c>
      <c r="D25" s="20">
        <f t="shared" si="0"/>
        <v>9.0753438361676105E-3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7" t="s">
        <v>48</v>
      </c>
      <c r="C26" s="1">
        <f>[2]LUNC!J4</f>
        <v>40.65811339248625</v>
      </c>
      <c r="D26" s="20">
        <f t="shared" si="0"/>
        <v>8.5196573254838117E-3</v>
      </c>
      <c r="M26" s="17" t="str">
        <f>IF(OR(M25="",M25="Others"),"",IF(C30&gt;$C$7*Params!F11,B30,"Others"))</f>
        <v/>
      </c>
      <c r="N26" s="18" t="str">
        <f>IF(OR(M25="",M25="Others"),"",IF(C30&gt;$C$7*Params!F$8,C30,SUM(C30:C54)))</f>
        <v/>
      </c>
    </row>
    <row r="27" spans="2:17">
      <c r="B27" s="22" t="s">
        <v>44</v>
      </c>
      <c r="C27" s="9">
        <f>[2]ADA!$J$4</f>
        <v>41.149712466447589</v>
      </c>
      <c r="D27" s="20">
        <f t="shared" si="0"/>
        <v>8.622668884609665E-3</v>
      </c>
      <c r="M27" s="17" t="str">
        <f>IF(OR(M26="",M26="Others"),"",IF(C31&gt;$C$7*Params!F12,B31,"Others"))</f>
        <v/>
      </c>
      <c r="N27" s="18" t="str">
        <f>IF(OR(M26="",M26="Others"),"",IF(C31&gt;$C$7*Params!F$8,C31,SUM(C31:C52)))</f>
        <v/>
      </c>
    </row>
    <row r="28" spans="2:17">
      <c r="B28" s="22" t="s">
        <v>56</v>
      </c>
      <c r="C28" s="9">
        <f>[2]MINA!$J$4</f>
        <v>40.689521623583985</v>
      </c>
      <c r="D28" s="20">
        <f t="shared" si="0"/>
        <v>8.5262387269268436E-3</v>
      </c>
      <c r="M28" s="17" t="str">
        <f>IF(OR(M27="",M27="Others"),"",IF(C32&gt;$C$7*Params!F13,B32,"Others"))</f>
        <v/>
      </c>
      <c r="N28" s="18" t="str">
        <f>IF(OR(M27="",M27="Others"),"",IF(C32&gt;$C$7*Params!F$8,C32,SUM(C32:C53)))</f>
        <v/>
      </c>
    </row>
    <row r="29" spans="2:17">
      <c r="B29" s="22" t="s">
        <v>47</v>
      </c>
      <c r="C29" s="9">
        <f>[2]APE!$J$4</f>
        <v>23.275901352618771</v>
      </c>
      <c r="D29" s="20">
        <f t="shared" si="0"/>
        <v>4.8773218164796612E-3</v>
      </c>
      <c r="M29" s="17" t="str">
        <f>IF(OR(M28="",M28="Others"),"",IF(C33&gt;$C$7*Params!F14,B33,"Others"))</f>
        <v/>
      </c>
      <c r="N29" s="18" t="str">
        <f>IF(OR(M28="",M28="Others"),"",IF(C33&gt;$C$7*Params!F$8,C33,SUM(C33:C54)))</f>
        <v/>
      </c>
    </row>
    <row r="30" spans="2:17">
      <c r="B30" s="22" t="s">
        <v>65</v>
      </c>
      <c r="C30" s="10">
        <f>[2]TIA!$J$4</f>
        <v>23.04937114477239</v>
      </c>
      <c r="D30" s="20">
        <f t="shared" si="0"/>
        <v>4.8298538061937128E-3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64</v>
      </c>
      <c r="C31" s="10">
        <f>[2]DYDX!$J$4</f>
        <v>19.078286587346248</v>
      </c>
      <c r="D31" s="20">
        <f t="shared" si="0"/>
        <v>3.9977374875343336E-3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51</v>
      </c>
      <c r="C32" s="9">
        <f>[2]LDO!$J$4</f>
        <v>17.216705722084939</v>
      </c>
      <c r="D32" s="20">
        <f t="shared" si="0"/>
        <v>3.6076546791511239E-3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40</v>
      </c>
      <c r="C33" s="1">
        <f>[2]XRP!$J$4</f>
        <v>16.294671385585414</v>
      </c>
      <c r="D33" s="20">
        <f t="shared" si="0"/>
        <v>3.4144480609916723E-3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54</v>
      </c>
      <c r="C34" s="9">
        <f>[2]UNI!$J$4</f>
        <v>15.851842345185265</v>
      </c>
      <c r="D34" s="20">
        <f t="shared" si="0"/>
        <v>3.3216559621167818E-3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[2]SHIB!$J$4</f>
        <v>14.134146035507902</v>
      </c>
      <c r="D35" s="20">
        <f t="shared" si="0"/>
        <v>2.9617232764451514E-3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52</v>
      </c>
      <c r="C36" s="9">
        <f>[2]ICP!$J$4</f>
        <v>12.655474627983237</v>
      </c>
      <c r="D36" s="20">
        <f t="shared" si="0"/>
        <v>2.6518767873203244E-3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30</v>
      </c>
      <c r="C37" s="9">
        <f>[2]ATOM!$J$4</f>
        <v>11.790291054059059</v>
      </c>
      <c r="D37" s="20">
        <f t="shared" si="0"/>
        <v>2.4705828964229279E-3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43</v>
      </c>
      <c r="C38" s="9">
        <f>[2]LTC!$J$4</f>
        <v>11.238201810809469</v>
      </c>
      <c r="D38" s="20">
        <f t="shared" si="0"/>
        <v>2.3548959947665067E-3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45</v>
      </c>
      <c r="C39" s="9">
        <f>[2]ALGO!$J$4</f>
        <v>11.028666077046987</v>
      </c>
      <c r="D39" s="20">
        <f t="shared" si="0"/>
        <v>2.3109890718882291E-3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53</v>
      </c>
      <c r="C40" s="9">
        <f>[2]LINK!$J$4</f>
        <v>10.259124502462516</v>
      </c>
      <c r="D40" s="20">
        <f t="shared" si="0"/>
        <v>2.1497363730754861E-3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7" t="s">
        <v>1</v>
      </c>
      <c r="C41" s="1">
        <f>$T$2</f>
        <v>7.83</v>
      </c>
      <c r="D41" s="20">
        <f t="shared" si="0"/>
        <v>1.640728289937483E-3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32</v>
      </c>
      <c r="C42" s="1">
        <f>[2]EGLD!$J$4</f>
        <v>6.0390648336288475</v>
      </c>
      <c r="D42" s="20">
        <f t="shared" si="0"/>
        <v>1.2654488527843485E-3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50</v>
      </c>
      <c r="C43" s="9">
        <f>[2]DOGE!$J$4</f>
        <v>4.9896422490697772</v>
      </c>
      <c r="D43" s="20">
        <f t="shared" si="0"/>
        <v>1.0455488115857052E-3</v>
      </c>
    </row>
    <row r="44" spans="2:14">
      <c r="B44" s="22" t="s">
        <v>23</v>
      </c>
      <c r="C44" s="9">
        <f>[2]LUNA!J4</f>
        <v>4.7653769947984301</v>
      </c>
      <c r="D44" s="20">
        <f t="shared" si="0"/>
        <v>9.9855540837586842E-4</v>
      </c>
    </row>
    <row r="45" spans="2:14">
      <c r="B45" s="22" t="s">
        <v>36</v>
      </c>
      <c r="C45" s="9">
        <f>[2]GRT!$J$4</f>
        <v>4.3843109309923349</v>
      </c>
      <c r="D45" s="20">
        <f t="shared" si="0"/>
        <v>9.1870536096567913E-4</v>
      </c>
    </row>
    <row r="46" spans="2:14">
      <c r="B46" s="22" t="s">
        <v>35</v>
      </c>
      <c r="C46" s="9">
        <f>[2]AMP!$J$4</f>
        <v>3.4989640457566065</v>
      </c>
      <c r="D46" s="20">
        <f t="shared" si="0"/>
        <v>7.3318637233039257E-4</v>
      </c>
    </row>
    <row r="47" spans="2:14">
      <c r="B47" s="22" t="s">
        <v>63</v>
      </c>
      <c r="C47" s="10">
        <f>[2]ACE!$J$4</f>
        <v>2.9499453833223543</v>
      </c>
      <c r="D47" s="20">
        <f t="shared" si="0"/>
        <v>6.1814289197796417E-4</v>
      </c>
    </row>
    <row r="48" spans="2:14">
      <c r="B48" s="22" t="s">
        <v>39</v>
      </c>
      <c r="C48" s="9">
        <f>[2]SHPING!$J$4</f>
        <v>2.4220430714942283</v>
      </c>
      <c r="D48" s="20">
        <f t="shared" si="0"/>
        <v>5.0752421287964932E-4</v>
      </c>
    </row>
    <row r="49" spans="2:4">
      <c r="B49" s="22" t="s">
        <v>61</v>
      </c>
      <c r="C49" s="10">
        <f>[2]SEI!$J$4</f>
        <v>2.8067345588095396</v>
      </c>
      <c r="D49" s="20">
        <f t="shared" si="0"/>
        <v>5.8813394546411392E-4</v>
      </c>
    </row>
    <row r="50" spans="2:4">
      <c r="B50" s="22" t="s">
        <v>49</v>
      </c>
      <c r="C50" s="9">
        <f>[2]KAVA!$J$4</f>
        <v>2.1799293398568533</v>
      </c>
      <c r="D50" s="20">
        <f t="shared" si="0"/>
        <v>4.5679077113255191E-4</v>
      </c>
    </row>
    <row r="51" spans="2:4">
      <c r="B51" s="7" t="s">
        <v>25</v>
      </c>
      <c r="C51" s="1">
        <f>[2]POLIS!J4</f>
        <v>2.1032171003674325</v>
      </c>
      <c r="D51" s="20">
        <f t="shared" si="0"/>
        <v>4.4071619367217488E-4</v>
      </c>
    </row>
    <row r="52" spans="2:4">
      <c r="B52" s="22" t="s">
        <v>62</v>
      </c>
      <c r="C52" s="10">
        <f>[2]MEME!$J$4</f>
        <v>1.538624380356906</v>
      </c>
      <c r="D52" s="20">
        <f>C52/$C$7</f>
        <v>3.224092654456074E-4</v>
      </c>
    </row>
    <row r="53" spans="2:4">
      <c r="B53" s="7" t="s">
        <v>27</v>
      </c>
      <c r="C53" s="1">
        <f>[2]ATLAS!O47</f>
        <v>1.2809696193903832</v>
      </c>
      <c r="D53" s="20">
        <f>C53/$C$7</f>
        <v>2.6841929669019823E-4</v>
      </c>
    </row>
    <row r="54" spans="2:4">
      <c r="B54" s="22" t="s">
        <v>42</v>
      </c>
      <c r="C54" s="9">
        <f>[2]TRX!$J$4</f>
        <v>1.0509700336945986</v>
      </c>
      <c r="D54" s="20">
        <f>C54/$C$7</f>
        <v>2.2022429963720024E-4</v>
      </c>
    </row>
  </sheetData>
  <autoFilter ref="B11:C11">
    <sortState ref="B12:C55">
      <sortCondition descending="1" ref="C11"/>
    </sortState>
  </autoFilter>
  <conditionalFormatting sqref="M8:N42">
    <cfRule type="containsText" dxfId="3" priority="13" operator="containsText" text="Others">
      <formula>NOT(ISERROR(SEARCH("Others",M8)))</formula>
    </cfRule>
    <cfRule type="containsBlanks" dxfId="2" priority="14">
      <formula>LEN(TRIM(M8))=0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9"/>
  <sheetViews>
    <sheetView workbookViewId="0">
      <selection activeCell="L23" sqref="L23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28</v>
      </c>
      <c r="C13" s="11">
        <v>50</v>
      </c>
      <c r="D13" s="7" t="s">
        <v>10</v>
      </c>
      <c r="E13" s="28" t="s">
        <v>7</v>
      </c>
    </row>
    <row r="14" spans="2:5">
      <c r="B14" s="12" t="s">
        <v>33</v>
      </c>
      <c r="C14" s="11">
        <v>10</v>
      </c>
      <c r="D14" s="7" t="s">
        <v>34</v>
      </c>
      <c r="E14" s="28" t="s">
        <v>4</v>
      </c>
    </row>
    <row r="15" spans="2:5">
      <c r="B15" s="12" t="s">
        <v>38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57</v>
      </c>
      <c r="C21" s="11">
        <v>250</v>
      </c>
      <c r="D21" s="22" t="s">
        <v>10</v>
      </c>
      <c r="E21" s="28" t="s">
        <v>5</v>
      </c>
    </row>
    <row r="22" spans="2:5">
      <c r="B22" s="12" t="s">
        <v>60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59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66</v>
      </c>
      <c r="C26" s="11">
        <v>98</v>
      </c>
      <c r="D26" s="22" t="s">
        <v>10</v>
      </c>
      <c r="E26" s="28" t="s">
        <v>5</v>
      </c>
    </row>
    <row r="27" spans="2:5">
      <c r="B27" s="12" t="s">
        <v>67</v>
      </c>
      <c r="C27" s="11">
        <v>50</v>
      </c>
      <c r="D27" s="22" t="s">
        <v>10</v>
      </c>
      <c r="E27" s="28" t="s">
        <v>5</v>
      </c>
    </row>
    <row r="28" spans="2:5">
      <c r="B28" s="15"/>
      <c r="C28" s="16"/>
      <c r="D28" s="29"/>
      <c r="E28" s="25"/>
    </row>
    <row r="29" spans="2:5">
      <c r="B29" t="s">
        <v>8</v>
      </c>
      <c r="C29" s="19">
        <f>SUM(C4:C28)</f>
        <v>2742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2024-01-30T18:06:10Z</dcterms:modified>
</cp:coreProperties>
</file>