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30" l="1"/>
  <c r="T2"/>
  <c r="C25" i="2" l="1"/>
  <c r="C29" i="1" l="1"/>
  <c r="C4"/>
  <c r="C38"/>
  <c r="C28"/>
  <c r="Q2" l="1"/>
  <c r="C44" l="1"/>
  <c r="C43" l="1"/>
  <c r="C46" l="1"/>
  <c r="C45"/>
  <c r="C25"/>
  <c r="C17"/>
  <c r="C49" l="1"/>
  <c r="C41" l="1"/>
  <c r="C19"/>
  <c r="C35"/>
  <c r="C33" l="1"/>
  <c r="C50"/>
  <c r="C22"/>
  <c r="C24"/>
  <c r="C37"/>
  <c r="C42"/>
  <c r="C47"/>
  <c r="C23"/>
  <c r="C34" l="1"/>
  <c r="C31" l="1"/>
  <c r="C16" l="1"/>
  <c r="C48" l="1"/>
  <c r="C18" l="1"/>
  <c r="C36"/>
  <c r="C39" l="1"/>
  <c r="C21"/>
  <c r="C26" l="1"/>
  <c r="C14"/>
  <c r="C15"/>
  <c r="C32"/>
  <c r="C27" l="1"/>
  <c r="C40" l="1"/>
  <c r="C20"/>
  <c r="C12"/>
  <c r="C13"/>
  <c r="C7" l="1"/>
  <c r="N9" s="1"/>
  <c r="D7" l="1"/>
  <c r="E7" s="1"/>
  <c r="Q3"/>
  <c r="D27"/>
  <c r="D37"/>
  <c r="D30"/>
  <c r="D35"/>
  <c r="D50"/>
  <c r="D31"/>
  <c r="D47"/>
  <c r="D20"/>
  <c r="D23"/>
  <c r="D17"/>
  <c r="D18"/>
  <c r="D33"/>
  <c r="D21"/>
  <c r="D12"/>
  <c r="D34"/>
  <c r="D46"/>
  <c r="D44"/>
  <c r="D40"/>
  <c r="D39"/>
  <c r="D26"/>
  <c r="D14"/>
  <c r="D43"/>
  <c r="D16"/>
  <c r="D48"/>
  <c r="D36"/>
  <c r="D38"/>
  <c r="N8"/>
  <c r="D19"/>
  <c r="D49"/>
  <c r="D24"/>
  <c r="D25"/>
  <c r="D32"/>
  <c r="M8"/>
  <c r="D28"/>
  <c r="D29"/>
  <c r="D41"/>
  <c r="D45"/>
  <c r="D15"/>
  <c r="D42"/>
  <c r="D22"/>
  <c r="D13"/>
  <c r="M9"/>
  <c r="M10" l="1"/>
  <c r="N10"/>
  <c r="N11" l="1"/>
  <c r="M11"/>
  <c r="M12" l="1"/>
  <c r="N12"/>
  <c r="M13" l="1"/>
  <c r="N13"/>
  <c r="M14" l="1"/>
  <c r="N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M25" l="1"/>
  <c r="N25"/>
  <c r="M26" l="1"/>
  <c r="N26"/>
  <c r="N27" l="1"/>
  <c r="M27"/>
  <c r="N28" l="1"/>
  <c r="M28"/>
  <c r="N29" l="1"/>
  <c r="M29"/>
  <c r="N30" l="1"/>
  <c r="M30"/>
  <c r="M31" l="1"/>
  <c r="N31"/>
  <c r="M32" l="1"/>
  <c r="N32"/>
  <c r="M33" l="1"/>
  <c r="N33"/>
  <c r="M34" l="1"/>
  <c r="N34"/>
  <c r="M35" l="1"/>
  <c r="N35"/>
  <c r="M36" l="1"/>
  <c r="N36"/>
  <c r="N37" l="1"/>
  <c r="M37"/>
  <c r="N38" l="1"/>
  <c r="M38"/>
  <c r="N39" l="1"/>
  <c r="M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<sst xmlns="http://schemas.openxmlformats.org/spreadsheetml/2006/main" count="97" uniqueCount="60">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</sst>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836.61452291859337</c:v>
                </c:pt>
                <c:pt idx="1">
                  <c:v>789.75962605014536</c:v>
                </c:pt>
                <c:pt idx="2">
                  <c:v>160.12499570366768</c:v>
                </c:pt>
                <c:pt idx="3">
                  <c:v>581.64504045037313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836.61452291859337</v>
          </cell>
        </row>
      </sheetData>
      <sheetData sheetId="1">
        <row r="4">
          <cell r="J4">
            <v>789.75962605014536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0.79777021898786427</v>
          </cell>
        </row>
      </sheetData>
      <sheetData sheetId="4">
        <row r="46">
          <cell r="M46">
            <v>70.349999999999994</v>
          </cell>
          <cell r="O46">
            <v>1.3746377446450229</v>
          </cell>
        </row>
      </sheetData>
      <sheetData sheetId="5">
        <row r="4">
          <cell r="C4">
            <v>-13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25.462870864520536</v>
          </cell>
        </row>
      </sheetData>
      <sheetData sheetId="8">
        <row r="4">
          <cell r="J4">
            <v>5.9479187699829037</v>
          </cell>
        </row>
      </sheetData>
      <sheetData sheetId="9">
        <row r="4">
          <cell r="J4">
            <v>10.571048872647394</v>
          </cell>
        </row>
      </sheetData>
      <sheetData sheetId="10">
        <row r="4">
          <cell r="J4">
            <v>8.8718779321541845</v>
          </cell>
        </row>
      </sheetData>
      <sheetData sheetId="11">
        <row r="4">
          <cell r="J4">
            <v>24.665884020769738</v>
          </cell>
        </row>
      </sheetData>
      <sheetData sheetId="12">
        <row r="4">
          <cell r="J4">
            <v>1.6257612636525745</v>
          </cell>
        </row>
      </sheetData>
      <sheetData sheetId="13">
        <row r="4">
          <cell r="J4">
            <v>127.70036816708023</v>
          </cell>
        </row>
      </sheetData>
      <sheetData sheetId="14">
        <row r="4">
          <cell r="J4">
            <v>3.8107076326375084</v>
          </cell>
        </row>
      </sheetData>
      <sheetData sheetId="15">
        <row r="4">
          <cell r="J4">
            <v>24.76741796497959</v>
          </cell>
        </row>
      </sheetData>
      <sheetData sheetId="16">
        <row r="4">
          <cell r="J4">
            <v>3.1373328702872376</v>
          </cell>
        </row>
      </sheetData>
      <sheetData sheetId="17">
        <row r="4">
          <cell r="J4">
            <v>5.1218624183633699</v>
          </cell>
        </row>
      </sheetData>
      <sheetData sheetId="18">
        <row r="4">
          <cell r="J4">
            <v>7.0912596893966775</v>
          </cell>
        </row>
      </sheetData>
      <sheetData sheetId="19">
        <row r="4">
          <cell r="J4">
            <v>8.3769807670910605</v>
          </cell>
        </row>
      </sheetData>
      <sheetData sheetId="20">
        <row r="4">
          <cell r="J4">
            <v>10.613266037665502</v>
          </cell>
        </row>
      </sheetData>
      <sheetData sheetId="21">
        <row r="4">
          <cell r="J4">
            <v>0.99460593433065725</v>
          </cell>
        </row>
      </sheetData>
      <sheetData sheetId="22">
        <row r="4">
          <cell r="J4">
            <v>19.347138972227057</v>
          </cell>
        </row>
      </sheetData>
      <sheetData sheetId="23">
        <row r="4">
          <cell r="J4">
            <v>26.303725840287179</v>
          </cell>
        </row>
      </sheetData>
      <sheetData sheetId="24">
        <row r="4">
          <cell r="J4">
            <v>20.732865239839665</v>
          </cell>
        </row>
      </sheetData>
      <sheetData sheetId="25">
        <row r="4">
          <cell r="J4">
            <v>22.740904765859778</v>
          </cell>
        </row>
      </sheetData>
      <sheetData sheetId="26">
        <row r="4">
          <cell r="J4">
            <v>3.2088271166389597</v>
          </cell>
        </row>
      </sheetData>
      <sheetData sheetId="27">
        <row r="4">
          <cell r="J4">
            <v>160.12499570366768</v>
          </cell>
        </row>
      </sheetData>
      <sheetData sheetId="28">
        <row r="4">
          <cell r="J4">
            <v>0.78673480914627325</v>
          </cell>
        </row>
      </sheetData>
      <sheetData sheetId="29">
        <row r="4">
          <cell r="J4">
            <v>7.3657610320947313</v>
          </cell>
        </row>
      </sheetData>
      <sheetData sheetId="30">
        <row r="4">
          <cell r="J4">
            <v>23.733181462775924</v>
          </cell>
        </row>
      </sheetData>
      <sheetData sheetId="31">
        <row r="4">
          <cell r="J4">
            <v>4.9169685194823556</v>
          </cell>
        </row>
      </sheetData>
      <sheetData sheetId="32">
        <row r="4">
          <cell r="J4">
            <v>1.8186225249483676</v>
          </cell>
        </row>
      </sheetData>
      <sheetData sheetId="33">
        <row r="4">
          <cell r="J4">
            <v>3.1048092602795458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K3" sqref="K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13.11+0.43</f>
        <v>13.54</v>
      </c>
      <c r="J2" t="s">
        <v>6</v>
      </c>
      <c r="K2" s="9">
        <v>14.34</v>
      </c>
      <c r="M2" t="s">
        <v>7</v>
      </c>
      <c r="N2" s="9">
        <f>15.33-2.69</f>
        <v>12.64</v>
      </c>
      <c r="P2" t="s">
        <v>8</v>
      </c>
      <c r="Q2" s="10">
        <f>N2+K2+H2</f>
        <v>40.519999999999996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1.6942582610798746E-2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2391.6070489851791</v>
      </c>
      <c r="D7" s="20">
        <f>(C7*[1]Feuil1!$K$2-C4)/C4</f>
        <v>-9.0909601262943632E-2</v>
      </c>
      <c r="E7" s="31">
        <f>C7-C7/(1+D7)</f>
        <v>-239.16218178405188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836.61452291859337</v>
      </c>
    </row>
    <row r="9" spans="2:20">
      <c r="M9" s="17" t="str">
        <f>IF(C13&gt;C7*[2]Params!F8,B13,"Others")</f>
        <v>BTC</v>
      </c>
      <c r="N9" s="18">
        <f>IF(C13&gt;C7*0.1,C13,C7)</f>
        <v>789.75962605014536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160.12499570366768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581.64504045037313</v>
      </c>
    </row>
    <row r="12" spans="2:20">
      <c r="B12" s="7" t="s">
        <v>19</v>
      </c>
      <c r="C12" s="1">
        <f>[2]ETH!J4</f>
        <v>836.61452291859337</v>
      </c>
      <c r="D12" s="20">
        <f>C12/$C$7</f>
        <v>0.34981270157804167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789.75962605014536</v>
      </c>
      <c r="D13" s="20">
        <f t="shared" ref="D13:D50" si="0">C13/$C$7</f>
        <v>0.33022131557325057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160.12499570366768</v>
      </c>
      <c r="D14" s="20">
        <f t="shared" si="0"/>
        <v>6.6952886667403358E-2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127.70036816708023</v>
      </c>
      <c r="D15" s="20">
        <f t="shared" si="0"/>
        <v>5.3395213156470167E-2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70.349999999999994</v>
      </c>
      <c r="D16" s="20">
        <f t="shared" si="0"/>
        <v>2.9415367390663666E-2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2.8913612723019087E-2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47</v>
      </c>
      <c r="C18" s="9">
        <f>[2]AVAX!$J$4</f>
        <v>24.665884020769738</v>
      </c>
      <c r="D18" s="20">
        <f>C18/$C$7</f>
        <v>1.0313518699167622E-2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26.303725840287179</v>
      </c>
      <c r="D19" s="20">
        <f>C19/$C$7</f>
        <v>1.0998347680672932E-2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42</v>
      </c>
      <c r="C20" s="1">
        <f>[2]DOT!$J$4</f>
        <v>24.76741796497959</v>
      </c>
      <c r="D20" s="20">
        <f t="shared" si="0"/>
        <v>1.0355972974527337E-2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45</v>
      </c>
      <c r="C21" s="9">
        <f>[2]ADA!$J$4</f>
        <v>25.462870864520536</v>
      </c>
      <c r="D21" s="20">
        <f t="shared" si="0"/>
        <v>1.0646761923253693E-2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38</v>
      </c>
      <c r="C22" s="9">
        <f>[2]NEAR!$J$4</f>
        <v>22.740904765859778</v>
      </c>
      <c r="D22" s="20">
        <f t="shared" si="0"/>
        <v>9.5086292606092349E-3</v>
      </c>
      <c r="M22" s="17" t="str">
        <f>IF(OR(M21="",M21="Others"),"",IF(C26&gt;C7*[2]Params!F8,B26,"Others"))</f>
        <v/>
      </c>
      <c r="N22" s="18"/>
    </row>
    <row r="23" spans="2:17">
      <c r="B23" s="7" t="s">
        <v>49</v>
      </c>
      <c r="C23" s="1">
        <f>[2]LUNC!J4</f>
        <v>19.347138972227057</v>
      </c>
      <c r="D23" s="20">
        <f t="shared" si="0"/>
        <v>8.0895977374027851E-3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20.732865239839665</v>
      </c>
      <c r="D24" s="20">
        <f t="shared" si="0"/>
        <v>8.6690099231130618E-3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22</v>
      </c>
      <c r="C25" s="1">
        <f>-[2]BIGTIME!$C$4</f>
        <v>13</v>
      </c>
      <c r="D25" s="20">
        <f t="shared" si="0"/>
        <v>5.4356755661496472E-3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23.733181462775924</v>
      </c>
      <c r="D26" s="20">
        <f t="shared" si="0"/>
        <v>9.9235288141697568E-3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10.571048872647394</v>
      </c>
      <c r="D27" s="20">
        <f t="shared" si="0"/>
        <v>4.4200609281248625E-3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14.34</v>
      </c>
      <c r="D28" s="20">
        <f t="shared" si="0"/>
        <v>5.9959682783527644E-3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7</v>
      </c>
      <c r="C29" s="1">
        <f>$N$2</f>
        <v>12.64</v>
      </c>
      <c r="D29" s="20">
        <f t="shared" si="0"/>
        <v>5.2851491658562726E-3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5</v>
      </c>
      <c r="C30" s="1">
        <f>H$2</f>
        <v>13.54</v>
      </c>
      <c r="D30" s="20">
        <f t="shared" si="0"/>
        <v>5.6614651665897091E-3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10.613266037665502</v>
      </c>
      <c r="D31" s="20">
        <f t="shared" si="0"/>
        <v>4.4377131444603268E-3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8.8718779321541845</v>
      </c>
      <c r="D32" s="20">
        <f t="shared" si="0"/>
        <v>3.709588469359443E-3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7.3657610320947313</v>
      </c>
      <c r="D33" s="20">
        <f t="shared" si="0"/>
        <v>3.079837482173426E-3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54</v>
      </c>
      <c r="C34" s="9">
        <f>[2]LINK!$J$4</f>
        <v>8.3769807670910605</v>
      </c>
      <c r="D34" s="20">
        <f t="shared" si="0"/>
        <v>3.5026576672140312E-3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7.0912596893966775</v>
      </c>
      <c r="D35" s="20">
        <f t="shared" si="0"/>
        <v>2.965060540528881E-3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5.9479187699829037</v>
      </c>
      <c r="D36" s="20">
        <f t="shared" si="0"/>
        <v>2.4869966713414564E-3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5.1218624183633699</v>
      </c>
      <c r="D37" s="20">
        <f t="shared" si="0"/>
        <v>2.141598646205993E-3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2.2578960044006228E-3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51</v>
      </c>
      <c r="C39" s="9">
        <f>[2]DOGE!$J$4</f>
        <v>3.8107076326375084</v>
      </c>
      <c r="D39" s="20">
        <f t="shared" si="0"/>
        <v>1.59336695142059E-3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37</v>
      </c>
      <c r="C40" s="9">
        <f>[2]GRT!$J$4</f>
        <v>4.9169685194823556</v>
      </c>
      <c r="D40" s="20">
        <f t="shared" si="0"/>
        <v>2.0559265877597879E-3</v>
      </c>
    </row>
    <row r="41" spans="2:14">
      <c r="B41" s="22" t="s">
        <v>56</v>
      </c>
      <c r="C41" s="9">
        <f>[2]SHIB!$J$4</f>
        <v>3.2088271166389597</v>
      </c>
      <c r="D41" s="20">
        <f t="shared" si="0"/>
        <v>1.3417033195317551E-3</v>
      </c>
    </row>
    <row r="42" spans="2:14">
      <c r="B42" s="22" t="s">
        <v>33</v>
      </c>
      <c r="C42" s="1">
        <f>[2]EGLD!$J$4</f>
        <v>3.1373328702872376</v>
      </c>
      <c r="D42" s="20">
        <f t="shared" si="0"/>
        <v>1.3118095096844983E-3</v>
      </c>
    </row>
    <row r="43" spans="2:14">
      <c r="B43" s="22" t="s">
        <v>50</v>
      </c>
      <c r="C43" s="9">
        <f>[2]KAVA!$J$4</f>
        <v>1.8186225249483676</v>
      </c>
      <c r="D43" s="20">
        <f t="shared" si="0"/>
        <v>7.6041861714701688E-4</v>
      </c>
    </row>
    <row r="44" spans="2:14">
      <c r="B44" s="22" t="s">
        <v>36</v>
      </c>
      <c r="C44" s="9">
        <f>[2]AMP!$J$4</f>
        <v>1.6257612636525745</v>
      </c>
      <c r="D44" s="20">
        <f t="shared" si="0"/>
        <v>6.797777520945287E-4</v>
      </c>
    </row>
    <row r="45" spans="2:14">
      <c r="B45" s="7" t="s">
        <v>27</v>
      </c>
      <c r="C45" s="1">
        <f>[2]Ayman!$E$9</f>
        <v>1.6967935999999999</v>
      </c>
      <c r="D45" s="20">
        <f t="shared" si="0"/>
        <v>7.0947842402454598E-4</v>
      </c>
    </row>
    <row r="46" spans="2:14">
      <c r="B46" s="22" t="s">
        <v>40</v>
      </c>
      <c r="C46" s="9">
        <f>[2]SHPING!$J$4</f>
        <v>3.1048092602795458</v>
      </c>
      <c r="D46" s="20">
        <f t="shared" si="0"/>
        <v>1.2982104487428221E-3</v>
      </c>
    </row>
    <row r="47" spans="2:14">
      <c r="B47" s="22" t="s">
        <v>23</v>
      </c>
      <c r="C47" s="9">
        <f>[2]LUNA!J4</f>
        <v>0.99460593433065725</v>
      </c>
      <c r="D47" s="20">
        <f t="shared" si="0"/>
        <v>4.1587347501450726E-4</v>
      </c>
    </row>
    <row r="48" spans="2:14">
      <c r="B48" s="7" t="s">
        <v>28</v>
      </c>
      <c r="C48" s="1">
        <f>[2]ATLAS!O46</f>
        <v>1.3746377446450229</v>
      </c>
      <c r="D48" s="20">
        <f t="shared" si="0"/>
        <v>5.7477575391338531E-4</v>
      </c>
    </row>
    <row r="49" spans="2:4">
      <c r="B49" s="7" t="s">
        <v>25</v>
      </c>
      <c r="C49" s="1">
        <f>[2]POLIS!J4</f>
        <v>0.79777021898786427</v>
      </c>
      <c r="D49" s="20">
        <f t="shared" si="0"/>
        <v>3.3357077590416822E-4</v>
      </c>
    </row>
    <row r="50" spans="2:4">
      <c r="B50" s="22" t="s">
        <v>43</v>
      </c>
      <c r="C50" s="9">
        <f>[2]TRX!$J$4</f>
        <v>0.78673480914627325</v>
      </c>
      <c r="D50" s="20">
        <f t="shared" si="0"/>
        <v>3.289565522396772E-4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D31" sqref="D3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2023-09-20T13:07:51Z</dcterms:modified>
</cp:coreProperties>
</file>