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N2"/>
  <c r="C30" l="1"/>
  <c r="T2"/>
  <c r="C25" i="2" l="1"/>
  <c r="C29" i="1" l="1"/>
  <c r="C4"/>
  <c r="C38"/>
  <c r="C28"/>
  <c r="Q2" l="1"/>
  <c r="C44" l="1"/>
  <c r="C43" l="1"/>
  <c r="C46" l="1"/>
  <c r="C45"/>
  <c r="C25"/>
  <c r="C17"/>
  <c r="C16" l="1"/>
  <c r="C49" l="1"/>
  <c r="C40" l="1"/>
  <c r="C41" l="1"/>
  <c r="C19"/>
  <c r="C35"/>
  <c r="C15"/>
  <c r="C18"/>
  <c r="C32"/>
  <c r="C33" l="1"/>
  <c r="C50"/>
  <c r="C22"/>
  <c r="C24"/>
  <c r="C37"/>
  <c r="C42"/>
  <c r="C47"/>
  <c r="C23"/>
  <c r="C14" l="1"/>
  <c r="C34"/>
  <c r="C39"/>
  <c r="C36"/>
  <c r="C20" l="1"/>
  <c r="C48" l="1"/>
  <c r="C31" l="1"/>
  <c r="C26" l="1"/>
  <c r="C27"/>
  <c r="C21" l="1"/>
  <c r="C13"/>
  <c r="C12" l="1"/>
  <c r="C7" s="1"/>
  <c r="D38" s="1"/>
  <c r="D31" l="1"/>
  <c r="D23"/>
  <c r="D18"/>
  <c r="D28"/>
  <c r="N9"/>
  <c r="D30"/>
  <c r="D46"/>
  <c r="D48"/>
  <c r="D21"/>
  <c r="D47"/>
  <c r="D7"/>
  <c r="E7" s="1"/>
  <c r="D15"/>
  <c r="M8"/>
  <c r="D17"/>
  <c r="D26"/>
  <c r="D33"/>
  <c r="D19"/>
  <c r="N8"/>
  <c r="D22"/>
  <c r="Q3"/>
  <c r="D27"/>
  <c r="D37"/>
  <c r="D40"/>
  <c r="D50"/>
  <c r="D16"/>
  <c r="D12"/>
  <c r="D13"/>
  <c r="D14"/>
  <c r="D34"/>
  <c r="D42"/>
  <c r="D39"/>
  <c r="D45"/>
  <c r="D41"/>
  <c r="D49"/>
  <c r="D43"/>
  <c r="D25"/>
  <c r="D36"/>
  <c r="D20"/>
  <c r="D32"/>
  <c r="M9"/>
  <c r="N10" s="1"/>
  <c r="D24"/>
  <c r="D29"/>
  <c r="D44"/>
  <c r="D35"/>
  <c r="M10" l="1"/>
  <c r="N11" s="1"/>
  <c r="M11" l="1"/>
  <c r="N12" s="1"/>
  <c r="M12" l="1"/>
  <c r="M13" s="1"/>
  <c r="N13" l="1"/>
  <c r="M14"/>
  <c r="N14"/>
  <c r="M15" l="1"/>
  <c r="N15"/>
  <c r="M16" l="1"/>
  <c r="N16"/>
  <c r="M17" l="1"/>
  <c r="N17"/>
  <c r="N18" l="1"/>
  <c r="M18"/>
  <c r="M19" l="1"/>
  <c r="N19"/>
  <c r="M20" l="1"/>
  <c r="N20"/>
  <c r="M21" l="1"/>
  <c r="M22" s="1"/>
  <c r="N21"/>
  <c r="M23" l="1"/>
  <c r="N23"/>
  <c r="N24" l="1"/>
  <c r="M24"/>
  <c r="M25" l="1"/>
  <c r="N25"/>
  <c r="N26" l="1"/>
  <c r="M26"/>
  <c r="M27" l="1"/>
  <c r="N27"/>
  <c r="M28" l="1"/>
  <c r="N28"/>
  <c r="M29" l="1"/>
  <c r="N29"/>
  <c r="M30" l="1"/>
  <c r="N30"/>
  <c r="N31" l="1"/>
  <c r="M31"/>
  <c r="N32" l="1"/>
  <c r="M32"/>
  <c r="N33" l="1"/>
  <c r="M33"/>
  <c r="N34" l="1"/>
  <c r="M34"/>
  <c r="N35" l="1"/>
  <c r="M35"/>
  <c r="N36" l="1"/>
  <c r="M36"/>
  <c r="M37" l="1"/>
  <c r="N37"/>
  <c r="M38" l="1"/>
  <c r="N38"/>
  <c r="M39" l="1"/>
  <c r="N39"/>
</calcChain>
</file>

<file path=xl/sharedStrings.xml><?xml version="1.0" encoding="utf-8"?>
<sst xmlns="http://schemas.openxmlformats.org/spreadsheetml/2006/main" count="97" uniqueCount="60">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</sst>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4"/>
                <c:pt idx="0">
                  <c:v>ETH</c:v>
                </c:pt>
                <c:pt idx="1">
                  <c:v>BTC</c:v>
                </c:pt>
                <c:pt idx="2">
                  <c:v>SOL</c:v>
                </c:pt>
                <c:pt idx="3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858.44731912346026</c:v>
                </c:pt>
                <c:pt idx="1">
                  <c:v>756.97415839785413</c:v>
                </c:pt>
                <c:pt idx="2">
                  <c:v>166.6093154371207</c:v>
                </c:pt>
                <c:pt idx="3">
                  <c:v>613.01783592057268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858.44731912346026</v>
          </cell>
        </row>
      </sheetData>
      <sheetData sheetId="1">
        <row r="4">
          <cell r="J4">
            <v>756.97415839785413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0.81434013446777809</v>
          </cell>
        </row>
      </sheetData>
      <sheetData sheetId="4">
        <row r="46">
          <cell r="M46">
            <v>79.390000000000015</v>
          </cell>
          <cell r="O46">
            <v>0.96162309534817503</v>
          </cell>
        </row>
      </sheetData>
      <sheetData sheetId="5">
        <row r="4">
          <cell r="C4">
            <v>-22.666666666666668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26.870099477794209</v>
          </cell>
        </row>
      </sheetData>
      <sheetData sheetId="8">
        <row r="4">
          <cell r="J4">
            <v>5.9737922683010281</v>
          </cell>
        </row>
      </sheetData>
      <sheetData sheetId="9">
        <row r="4">
          <cell r="J4">
            <v>14.602206230485512</v>
          </cell>
        </row>
      </sheetData>
      <sheetData sheetId="10">
        <row r="4">
          <cell r="J4">
            <v>9.2214454340663146</v>
          </cell>
        </row>
      </sheetData>
      <sheetData sheetId="11">
        <row r="4">
          <cell r="J4">
            <v>28.842875310111008</v>
          </cell>
        </row>
      </sheetData>
      <sheetData sheetId="12">
        <row r="4">
          <cell r="J4">
            <v>1.9597156965251823</v>
          </cell>
        </row>
      </sheetData>
      <sheetData sheetId="13">
        <row r="4">
          <cell r="J4">
            <v>124.28328965498501</v>
          </cell>
        </row>
      </sheetData>
      <sheetData sheetId="14">
        <row r="4">
          <cell r="J4">
            <v>3.844463033123978</v>
          </cell>
        </row>
      </sheetData>
      <sheetData sheetId="15">
        <row r="4">
          <cell r="J4">
            <v>27.062970430658126</v>
          </cell>
        </row>
      </sheetData>
      <sheetData sheetId="16">
        <row r="4">
          <cell r="J4">
            <v>3.3213890718121646</v>
          </cell>
        </row>
      </sheetData>
      <sheetData sheetId="17">
        <row r="4">
          <cell r="J4">
            <v>6.0377846355216453</v>
          </cell>
        </row>
      </sheetData>
      <sheetData sheetId="18">
        <row r="4">
          <cell r="J4">
            <v>7.5841383988358038</v>
          </cell>
        </row>
      </sheetData>
      <sheetData sheetId="19">
        <row r="4">
          <cell r="J4">
            <v>7.5791872983254054</v>
          </cell>
        </row>
      </sheetData>
      <sheetData sheetId="20">
        <row r="4">
          <cell r="J4">
            <v>10.710135594580851</v>
          </cell>
        </row>
      </sheetData>
      <sheetData sheetId="21">
        <row r="4">
          <cell r="J4">
            <v>1.1157334831444945</v>
          </cell>
        </row>
      </sheetData>
      <sheetData sheetId="22">
        <row r="4">
          <cell r="J4">
            <v>22.193475437533252</v>
          </cell>
        </row>
      </sheetData>
      <sheetData sheetId="23">
        <row r="4">
          <cell r="J4">
            <v>27.673187238130883</v>
          </cell>
        </row>
      </sheetData>
      <sheetData sheetId="24">
        <row r="4">
          <cell r="J4">
            <v>21.935607295366175</v>
          </cell>
        </row>
      </sheetData>
      <sheetData sheetId="25">
        <row r="4">
          <cell r="J4">
            <v>23.498104807500475</v>
          </cell>
        </row>
      </sheetData>
      <sheetData sheetId="26">
        <row r="4">
          <cell r="J4">
            <v>3.5556727424725163</v>
          </cell>
        </row>
      </sheetData>
      <sheetData sheetId="27">
        <row r="4">
          <cell r="J4">
            <v>166.6093154371207</v>
          </cell>
        </row>
      </sheetData>
      <sheetData sheetId="28">
        <row r="4">
          <cell r="J4">
            <v>0.69750124850686701</v>
          </cell>
        </row>
      </sheetData>
      <sheetData sheetId="29">
        <row r="4">
          <cell r="J4">
            <v>8.152010878231355</v>
          </cell>
        </row>
      </sheetData>
      <sheetData sheetId="30">
        <row r="4">
          <cell r="J4">
            <v>17.696395830354763</v>
          </cell>
        </row>
      </sheetData>
      <sheetData sheetId="31">
        <row r="4">
          <cell r="J4">
            <v>3.7773042300366604</v>
          </cell>
        </row>
      </sheetData>
      <sheetData sheetId="32">
        <row r="4">
          <cell r="J4">
            <v>2.0632319172370837</v>
          </cell>
        </row>
      </sheetData>
      <sheetData sheetId="33">
        <row r="4">
          <cell r="J4">
            <v>1.3345546293600055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M16" sqref="M16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13.11+0.43</f>
        <v>13.54</v>
      </c>
      <c r="J2" t="s">
        <v>6</v>
      </c>
      <c r="K2" s="9">
        <v>16.47</v>
      </c>
      <c r="M2" t="s">
        <v>7</v>
      </c>
      <c r="N2" s="9">
        <f>15.33-2.69</f>
        <v>12.64</v>
      </c>
      <c r="P2" t="s">
        <v>8</v>
      </c>
      <c r="Q2" s="10">
        <f>N2+K2+H2</f>
        <v>42.65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0">
        <f>Q2/C7</f>
        <v>1.7650614346476856E-2</v>
      </c>
    </row>
    <row r="4" spans="2:20">
      <c r="B4" t="s">
        <v>30</v>
      </c>
      <c r="C4" s="19">
        <f>Investissement!C25</f>
        <v>2394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2416.3464887279197</v>
      </c>
      <c r="D7" s="20">
        <f>(C7*[1]Feuil1!$K$2-C4)/C4</f>
        <v>-8.1505720658977848E-2</v>
      </c>
      <c r="E7" s="31">
        <f>C7-C7/(1+D7)</f>
        <v>-214.42274204131081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858.44731912346026</v>
      </c>
    </row>
    <row r="9" spans="2:20">
      <c r="M9" s="17" t="str">
        <f>IF(C13&gt;C7*[2]Params!F8,B13,"Others")</f>
        <v>BTC</v>
      </c>
      <c r="N9" s="18">
        <f>IF(C13&gt;C7*0.1,C13,C7)</f>
        <v>756.97415839785413</v>
      </c>
    </row>
    <row r="10" spans="2:20">
      <c r="M10" s="17" t="str">
        <f>IF(OR(M9="",M9="Others"),"",IF(C14&gt;C7*[2]Params!F8,B14,"Others"))</f>
        <v>SOL</v>
      </c>
      <c r="N10" s="18">
        <f>IF(OR(M9="",M9="Others"),"",IF(C14&gt;$C$7*[2]Params!F8,C14,SUM(C14:C39)))</f>
        <v>166.6093154371207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Others</v>
      </c>
      <c r="N11" s="18">
        <f>IF(OR(M10="",M10="Others"),"",IF(C15&gt;$C$7*[2]Params!F$8,C15,SUM(C15:C39)))</f>
        <v>613.01783592057268</v>
      </c>
    </row>
    <row r="12" spans="2:20">
      <c r="B12" s="7" t="s">
        <v>19</v>
      </c>
      <c r="C12" s="1">
        <f>[2]ETH!J4</f>
        <v>858.44731912346026</v>
      </c>
      <c r="D12" s="20">
        <f>C12/$C$7</f>
        <v>0.35526664868968688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756.97415839785413</v>
      </c>
      <c r="D13" s="20">
        <f t="shared" ref="D13:D50" si="0">C13/$C$7</f>
        <v>0.31327219085883728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24</v>
      </c>
      <c r="C14" s="1">
        <f>[2]SOL!J4</f>
        <v>166.6093154371207</v>
      </c>
      <c r="D14" s="20">
        <f t="shared" si="0"/>
        <v>6.8950920827928044E-2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26</v>
      </c>
      <c r="C15" s="1">
        <f>[2]BNB!J4</f>
        <v>124.28328965498501</v>
      </c>
      <c r="D15" s="20">
        <f t="shared" si="0"/>
        <v>5.1434382541890207E-2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20</v>
      </c>
      <c r="C16" s="1">
        <f>[2]ATLAS!M46</f>
        <v>79.390000000000015</v>
      </c>
      <c r="D16" s="20">
        <f t="shared" si="0"/>
        <v>3.2855387408365723E-2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21</v>
      </c>
      <c r="C17" s="1">
        <f>[2]DefiCake!$Y$2</f>
        <v>69.150000000000006</v>
      </c>
      <c r="D17" s="20">
        <f t="shared" si="0"/>
        <v>2.8617584573478894E-2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22" t="s">
        <v>47</v>
      </c>
      <c r="C18" s="9">
        <f>[2]AVAX!$J$4</f>
        <v>28.842875310111008</v>
      </c>
      <c r="D18" s="20">
        <f>C18/$C$7</f>
        <v>1.1936564331589414E-2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22" t="s">
        <v>32</v>
      </c>
      <c r="C19" s="9">
        <f>[2]MATIC!$J$4</f>
        <v>27.673187238130883</v>
      </c>
      <c r="D19" s="20">
        <f>C19/$C$7</f>
        <v>1.1452491340635246E-2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42</v>
      </c>
      <c r="C20" s="1">
        <f>[2]DOT!$J$4</f>
        <v>27.062970430658126</v>
      </c>
      <c r="D20" s="20">
        <f t="shared" si="0"/>
        <v>1.1199954376123172E-2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45</v>
      </c>
      <c r="C21" s="9">
        <f>[2]ADA!$J$4</f>
        <v>26.870099477794209</v>
      </c>
      <c r="D21" s="20">
        <f t="shared" si="0"/>
        <v>1.112013513092649E-2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38</v>
      </c>
      <c r="C22" s="9">
        <f>[2]NEAR!$J$4</f>
        <v>23.498104807500475</v>
      </c>
      <c r="D22" s="20">
        <f t="shared" si="0"/>
        <v>9.7246421062200401E-3</v>
      </c>
      <c r="M22" s="17" t="str">
        <f>IF(OR(M21="",M21="Others"),"",IF(C26&gt;C7*[2]Params!F8,B26,"Others"))</f>
        <v/>
      </c>
      <c r="N22" s="18"/>
    </row>
    <row r="23" spans="2:17">
      <c r="B23" s="7" t="s">
        <v>49</v>
      </c>
      <c r="C23" s="1">
        <f>[2]LUNC!J4</f>
        <v>22.193475437533252</v>
      </c>
      <c r="D23" s="20">
        <f t="shared" si="0"/>
        <v>9.1847239380048341E-3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57</v>
      </c>
      <c r="C24" s="9">
        <f>[2]MINA!$J$4</f>
        <v>21.935607295366175</v>
      </c>
      <c r="D24" s="20">
        <f t="shared" si="0"/>
        <v>9.0780057403580926E-3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7" t="s">
        <v>22</v>
      </c>
      <c r="C25" s="1">
        <f>-[2]BIGTIME!$C$4</f>
        <v>22.666666666666668</v>
      </c>
      <c r="D25" s="20">
        <f t="shared" si="0"/>
        <v>9.380553150140105E-3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41</v>
      </c>
      <c r="C26" s="1">
        <f>[2]XRP!$J$4</f>
        <v>17.696395830354763</v>
      </c>
      <c r="D26" s="20">
        <f t="shared" si="0"/>
        <v>7.3236168376129666E-3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48</v>
      </c>
      <c r="C27" s="9">
        <f>[2]APE!$J$4</f>
        <v>14.602206230485512</v>
      </c>
      <c r="D27" s="20">
        <f t="shared" si="0"/>
        <v>6.0430928671048384E-3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6</v>
      </c>
      <c r="C28" s="1">
        <f>$K$2</f>
        <v>16.47</v>
      </c>
      <c r="D28" s="20">
        <f t="shared" si="0"/>
        <v>6.8160754580650369E-3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7</v>
      </c>
      <c r="C29" s="1">
        <f>$N$2</f>
        <v>12.64</v>
      </c>
      <c r="D29" s="20">
        <f t="shared" si="0"/>
        <v>5.2310378743134229E-3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7" t="s">
        <v>5</v>
      </c>
      <c r="C30" s="1">
        <f>H$2</f>
        <v>13.54</v>
      </c>
      <c r="D30" s="20">
        <f t="shared" si="0"/>
        <v>5.6035010140983972E-3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44</v>
      </c>
      <c r="C31" s="9">
        <f>[2]LTC!$J$4</f>
        <v>10.710135594580851</v>
      </c>
      <c r="D31" s="20">
        <f t="shared" si="0"/>
        <v>4.432367478978223E-3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31</v>
      </c>
      <c r="C32" s="9">
        <f>[2]ATOM!$J$4</f>
        <v>9.2214454340663146</v>
      </c>
      <c r="D32" s="20">
        <f t="shared" si="0"/>
        <v>3.8162761330312873E-3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8.152010878231355</v>
      </c>
      <c r="D33" s="20">
        <f t="shared" si="0"/>
        <v>3.3736928525192442E-3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54</v>
      </c>
      <c r="C34" s="9">
        <f>[2]LINK!$J$4</f>
        <v>7.5791872983254054</v>
      </c>
      <c r="D34" s="20">
        <f t="shared" si="0"/>
        <v>3.1366309979474227E-3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52</v>
      </c>
      <c r="C35" s="9">
        <f>[2]LDO!$J$4</f>
        <v>7.5841383988358038</v>
      </c>
      <c r="D35" s="20">
        <f t="shared" si="0"/>
        <v>3.1386800006601937E-3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46</v>
      </c>
      <c r="C36" s="9">
        <f>[2]ALGO!$J$4</f>
        <v>5.9737922683010281</v>
      </c>
      <c r="D36" s="20">
        <f t="shared" si="0"/>
        <v>2.4722415829717855E-3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53</v>
      </c>
      <c r="C37" s="9">
        <f>[2]ICP!$J$4</f>
        <v>6.0377846355216453</v>
      </c>
      <c r="D37" s="20">
        <f t="shared" si="0"/>
        <v>2.4987246918798571E-3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7" t="s">
        <v>1</v>
      </c>
      <c r="C38" s="1">
        <f>$T$2</f>
        <v>5.4</v>
      </c>
      <c r="D38" s="20">
        <f t="shared" si="0"/>
        <v>2.2347788387098483E-3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51</v>
      </c>
      <c r="C39" s="9">
        <f>[2]DOGE!$J$4</f>
        <v>3.844463033123978</v>
      </c>
      <c r="D39" s="20">
        <f t="shared" si="0"/>
        <v>1.5910230801162489E-3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37</v>
      </c>
      <c r="C40" s="9">
        <f>[2]GRT!$J$4</f>
        <v>3.7773042300366604</v>
      </c>
      <c r="D40" s="20">
        <f t="shared" si="0"/>
        <v>1.5632295482694678E-3</v>
      </c>
    </row>
    <row r="41" spans="2:14">
      <c r="B41" s="22" t="s">
        <v>56</v>
      </c>
      <c r="C41" s="9">
        <f>[2]SHIB!$J$4</f>
        <v>3.5556727424725163</v>
      </c>
      <c r="D41" s="20">
        <f t="shared" si="0"/>
        <v>1.4715078152324058E-3</v>
      </c>
    </row>
    <row r="42" spans="2:14">
      <c r="B42" s="22" t="s">
        <v>33</v>
      </c>
      <c r="C42" s="1">
        <f>[2]EGLD!$J$4</f>
        <v>3.3213890718121646</v>
      </c>
      <c r="D42" s="20">
        <f t="shared" si="0"/>
        <v>1.3745500023718464E-3</v>
      </c>
    </row>
    <row r="43" spans="2:14">
      <c r="B43" s="22" t="s">
        <v>50</v>
      </c>
      <c r="C43" s="9">
        <f>[2]KAVA!$J$4</f>
        <v>2.0632319172370837</v>
      </c>
      <c r="D43" s="20">
        <f t="shared" si="0"/>
        <v>8.5386426444299698E-4</v>
      </c>
    </row>
    <row r="44" spans="2:14">
      <c r="B44" s="22" t="s">
        <v>36</v>
      </c>
      <c r="C44" s="9">
        <f>[2]AMP!$J$4</f>
        <v>1.9597156965251823</v>
      </c>
      <c r="D44" s="20">
        <f t="shared" si="0"/>
        <v>8.1102429045963121E-4</v>
      </c>
    </row>
    <row r="45" spans="2:14">
      <c r="B45" s="7" t="s">
        <v>27</v>
      </c>
      <c r="C45" s="1">
        <f>[2]Ayman!$E$9</f>
        <v>1.6967935999999999</v>
      </c>
      <c r="D45" s="20">
        <f t="shared" si="0"/>
        <v>7.0221452424783389E-4</v>
      </c>
    </row>
    <row r="46" spans="2:14">
      <c r="B46" s="22" t="s">
        <v>40</v>
      </c>
      <c r="C46" s="9">
        <f>[2]SHPING!$J$4</f>
        <v>1.3345546293600055</v>
      </c>
      <c r="D46" s="20">
        <f t="shared" si="0"/>
        <v>5.5230267496222311E-4</v>
      </c>
    </row>
    <row r="47" spans="2:14">
      <c r="B47" s="22" t="s">
        <v>23</v>
      </c>
      <c r="C47" s="9">
        <f>[2]LUNA!J4</f>
        <v>1.1157334831444945</v>
      </c>
      <c r="D47" s="20">
        <f t="shared" si="0"/>
        <v>4.6174399588358288E-4</v>
      </c>
    </row>
    <row r="48" spans="2:14">
      <c r="B48" s="7" t="s">
        <v>28</v>
      </c>
      <c r="C48" s="1">
        <f>[2]ATLAS!O46</f>
        <v>0.96162309534817503</v>
      </c>
      <c r="D48" s="20">
        <f t="shared" si="0"/>
        <v>3.979657304256971E-4</v>
      </c>
    </row>
    <row r="49" spans="2:4">
      <c r="B49" s="7" t="s">
        <v>25</v>
      </c>
      <c r="C49" s="1">
        <f>[2]POLIS!J4</f>
        <v>0.81434013446777809</v>
      </c>
      <c r="D49" s="20">
        <f t="shared" si="0"/>
        <v>3.3701298148531905E-4</v>
      </c>
    </row>
    <row r="50" spans="2:4">
      <c r="B50" s="22" t="s">
        <v>43</v>
      </c>
      <c r="C50" s="9">
        <f>[2]TRX!$J$4</f>
        <v>0.69750124850686701</v>
      </c>
      <c r="D50" s="20">
        <f t="shared" si="0"/>
        <v>2.8865945002534178E-4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5"/>
  <sheetViews>
    <sheetView workbookViewId="0">
      <selection activeCell="D31" sqref="D31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5"/>
      <c r="C24" s="16"/>
      <c r="D24" s="29"/>
      <c r="E24" s="25"/>
    </row>
    <row r="25" spans="2:5">
      <c r="B25" t="s">
        <v>8</v>
      </c>
      <c r="C25" s="19">
        <f>SUM(C4:C24)</f>
        <v>2394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2023-08-21T11:36:15Z</dcterms:modified>
</cp:coreProperties>
</file>