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Q2" i="1"/>
  <c r="T2"/>
  <c r="K2"/>
  <c r="H2"/>
  <c r="C50" l="1"/>
  <c r="C26" i="2" l="1"/>
  <c r="C15" i="1" l="1"/>
  <c r="C4"/>
  <c r="C39"/>
  <c r="C23"/>
  <c r="C43" l="1"/>
  <c r="C44" l="1"/>
  <c r="C42" l="1"/>
  <c r="C47"/>
  <c r="C27"/>
  <c r="C18"/>
  <c r="C46" l="1"/>
  <c r="C31" l="1"/>
  <c r="C35" l="1"/>
  <c r="C26"/>
  <c r="C25"/>
  <c r="C38" l="1"/>
  <c r="C33" l="1"/>
  <c r="C34" l="1"/>
  <c r="C30" l="1"/>
  <c r="C20" l="1"/>
  <c r="C21"/>
  <c r="C49" l="1"/>
  <c r="C22" l="1"/>
  <c r="C24" l="1"/>
  <c r="C28" l="1"/>
  <c r="C32"/>
  <c r="C29"/>
  <c r="C13" l="1"/>
  <c r="C12" l="1"/>
  <c r="C40" l="1"/>
  <c r="C45" l="1"/>
  <c r="C36" l="1"/>
  <c r="C16" l="1"/>
  <c r="C41" l="1"/>
  <c r="C14"/>
  <c r="C17" l="1"/>
  <c r="C48" l="1"/>
  <c r="C37" l="1"/>
  <c r="C19" l="1"/>
  <c r="C7" l="1"/>
  <c r="D44" l="1"/>
  <c r="D42"/>
  <c r="D21"/>
  <c r="M8"/>
  <c r="D32"/>
  <c r="D41"/>
  <c r="D27"/>
  <c r="D34"/>
  <c r="D47"/>
  <c r="D36"/>
  <c r="D37"/>
  <c r="D38"/>
  <c r="D49"/>
  <c r="D23"/>
  <c r="D28"/>
  <c r="N8"/>
  <c r="D18"/>
  <c r="D14"/>
  <c r="D43"/>
  <c r="D45"/>
  <c r="D29"/>
  <c r="D48"/>
  <c r="D26"/>
  <c r="D24"/>
  <c r="D15"/>
  <c r="Q3"/>
  <c r="D16"/>
  <c r="D12"/>
  <c r="D40"/>
  <c r="D13"/>
  <c r="D25"/>
  <c r="D35"/>
  <c r="D31"/>
  <c r="D7"/>
  <c r="E7" s="1"/>
  <c r="D17"/>
  <c r="N9"/>
  <c r="D33"/>
  <c r="D46"/>
  <c r="M9"/>
  <c r="D39"/>
  <c r="D20"/>
  <c r="D22"/>
  <c r="D30"/>
  <c r="D50"/>
  <c r="D19"/>
  <c r="N10" l="1"/>
  <c r="M10"/>
  <c r="N11" l="1"/>
  <c r="M11"/>
  <c r="N12" l="1"/>
  <c r="M12"/>
  <c r="N13" l="1"/>
  <c r="M13"/>
  <c r="M14" l="1"/>
  <c r="N14"/>
  <c r="N15" l="1"/>
  <c r="M15"/>
  <c r="M16" l="1"/>
  <c r="N16"/>
  <c r="M17" l="1"/>
  <c r="N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N26" l="1"/>
  <c r="M26"/>
  <c r="N27" l="1"/>
  <c r="M27"/>
  <c r="N28" l="1"/>
  <c r="M28"/>
  <c r="M29" l="1"/>
  <c r="N29"/>
  <c r="N30" l="1"/>
  <c r="M30"/>
  <c r="N31" l="1"/>
  <c r="M31"/>
  <c r="M32" l="1"/>
  <c r="N32"/>
  <c r="M33" l="1"/>
  <c r="N33"/>
  <c r="M34" l="1"/>
  <c r="N34"/>
  <c r="N35" l="1"/>
  <c r="M35"/>
  <c r="N36" l="1"/>
  <c r="M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<sst xmlns="http://schemas.openxmlformats.org/spreadsheetml/2006/main" count="100" uniqueCount="62">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</sst>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1113.0031867375674</c:v>
                </c:pt>
                <c:pt idx="1">
                  <c:v>1109.8717987453326</c:v>
                </c:pt>
                <c:pt idx="2">
                  <c:v>213.96771855499574</c:v>
                </c:pt>
                <c:pt idx="3">
                  <c:v>202.4</c:v>
                </c:pt>
                <c:pt idx="4">
                  <c:v>797.97059030813728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1109.8717987453326</v>
          </cell>
        </row>
      </sheetData>
      <sheetData sheetId="1">
        <row r="4">
          <cell r="J4">
            <v>1113.0031867375674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1.8824029455219957</v>
          </cell>
        </row>
      </sheetData>
      <sheetData sheetId="4">
        <row r="46">
          <cell r="M46">
            <v>100.02</v>
          </cell>
          <cell r="O46">
            <v>1.5189757078748123</v>
          </cell>
        </row>
      </sheetData>
      <sheetData sheetId="5">
        <row r="4">
          <cell r="C4">
            <v>-23.666666666666668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43.373278818353285</v>
          </cell>
        </row>
      </sheetData>
      <sheetData sheetId="8">
        <row r="4">
          <cell r="J4">
            <v>8.3414469620486162</v>
          </cell>
        </row>
      </sheetData>
      <sheetData sheetId="9">
        <row r="4">
          <cell r="J4">
            <v>18.004476930941696</v>
          </cell>
        </row>
      </sheetData>
      <sheetData sheetId="10">
        <row r="4">
          <cell r="J4">
            <v>10.896840627142874</v>
          </cell>
        </row>
      </sheetData>
      <sheetData sheetId="11">
        <row r="4">
          <cell r="J4">
            <v>53.901004359626477</v>
          </cell>
        </row>
      </sheetData>
      <sheetData sheetId="12">
        <row r="4">
          <cell r="J4">
            <v>2.3409656833174033</v>
          </cell>
        </row>
      </sheetData>
      <sheetData sheetId="13">
        <row r="4">
          <cell r="J4">
            <v>161.12478056393641</v>
          </cell>
        </row>
      </sheetData>
      <sheetData sheetId="14">
        <row r="4">
          <cell r="J4">
            <v>4.6675711161587143</v>
          </cell>
        </row>
      </sheetData>
      <sheetData sheetId="15">
        <row r="4">
          <cell r="J4">
            <v>35.596239416980382</v>
          </cell>
        </row>
      </sheetData>
      <sheetData sheetId="16">
        <row r="4">
          <cell r="J4">
            <v>5.4890890863036068</v>
          </cell>
        </row>
      </sheetData>
      <sheetData sheetId="17">
        <row r="4">
          <cell r="J4">
            <v>10.118356772796368</v>
          </cell>
        </row>
      </sheetData>
      <sheetData sheetId="18">
        <row r="4">
          <cell r="J4">
            <v>13.588034661681462</v>
          </cell>
        </row>
      </sheetData>
      <sheetData sheetId="19">
        <row r="4">
          <cell r="J4">
            <v>7.7042100581112143</v>
          </cell>
        </row>
      </sheetData>
      <sheetData sheetId="20">
        <row r="4">
          <cell r="J4">
            <v>11.535353043882511</v>
          </cell>
        </row>
      </sheetData>
      <sheetData sheetId="21">
        <row r="4">
          <cell r="J4">
            <v>2.2533278454418828</v>
          </cell>
        </row>
      </sheetData>
      <sheetData sheetId="22">
        <row r="4">
          <cell r="J4">
            <v>25.207071136181977</v>
          </cell>
        </row>
      </sheetData>
      <sheetData sheetId="23">
        <row r="4">
          <cell r="J4">
            <v>42.39492793119053</v>
          </cell>
        </row>
      </sheetData>
      <sheetData sheetId="24">
        <row r="4">
          <cell r="J4">
            <v>34.489301050902938</v>
          </cell>
        </row>
      </sheetData>
      <sheetData sheetId="25">
        <row r="4">
          <cell r="J4">
            <v>43.294251228823164</v>
          </cell>
        </row>
      </sheetData>
      <sheetData sheetId="26">
        <row r="4">
          <cell r="J4">
            <v>3.5868064134872659</v>
          </cell>
        </row>
      </sheetData>
      <sheetData sheetId="27">
        <row r="4">
          <cell r="J4">
            <v>213.96771855499574</v>
          </cell>
        </row>
      </sheetData>
      <sheetData sheetId="28">
        <row r="4">
          <cell r="J4">
            <v>0.94683109326554082</v>
          </cell>
        </row>
      </sheetData>
      <sheetData sheetId="29">
        <row r="4">
          <cell r="J4">
            <v>12.103990928847631</v>
          </cell>
        </row>
      </sheetData>
      <sheetData sheetId="30">
        <row r="4">
          <cell r="J4">
            <v>18.983698947560953</v>
          </cell>
        </row>
      </sheetData>
      <sheetData sheetId="31">
        <row r="4">
          <cell r="J4">
            <v>3.8232109970804822</v>
          </cell>
        </row>
      </sheetData>
      <sheetData sheetId="32">
        <row r="4">
          <cell r="J4">
            <v>2.2166064601848463</v>
          </cell>
        </row>
      </sheetData>
      <sheetData sheetId="33">
        <row r="4">
          <cell r="J4">
            <v>2.4084268376884594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29.59+9.93</f>
        <v>39.519999999999996</v>
      </c>
      <c r="M2" t="s">
        <v>61</v>
      </c>
      <c r="N2" s="9">
        <v>202.4</v>
      </c>
      <c r="P2" t="s">
        <v>8</v>
      </c>
      <c r="Q2" s="10">
        <f>N2+K2+H2</f>
        <v>242.11</v>
      </c>
      <c r="S2" s="7" t="s">
        <v>1</v>
      </c>
      <c r="T2" s="7">
        <f>1.6*3</f>
        <v>4.8000000000000007</v>
      </c>
    </row>
    <row r="3" spans="2:20">
      <c r="B3" s="26"/>
      <c r="C3" s="11"/>
      <c r="D3" s="7"/>
      <c r="E3" s="7"/>
      <c r="Q3" s="30">
        <f>Q2/C7</f>
        <v>6.9972418267747458E-2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3460.0776419298959</v>
      </c>
      <c r="D7" s="20">
        <f>(C7*[1]Feuil1!$K$2-C4)/C4</f>
        <v>0.29024547193055472</v>
      </c>
      <c r="E7" s="31">
        <f>C7-C7/(1+D7)</f>
        <v>778.35721182236921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1113.0031867375674</v>
      </c>
    </row>
    <row r="9" spans="2:20">
      <c r="M9" s="17" t="str">
        <f>IF(C13&gt;C7*[2]Params!F8,B13,"Others")</f>
        <v>ETH</v>
      </c>
      <c r="N9" s="18">
        <f>IF(C13&gt;C7*0.1,C13,C7)</f>
        <v>1109.8717987453326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213.96771855499574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FDUSD</v>
      </c>
      <c r="N11" s="18">
        <f>IF(OR(M10="",M10="Others"),"",IF(C15&gt;$C$7*[2]Params!F$8,C15,SUM(C15:C39)))</f>
        <v>202.4</v>
      </c>
    </row>
    <row r="12" spans="2:20">
      <c r="B12" s="7" t="s">
        <v>4</v>
      </c>
      <c r="C12" s="1">
        <f>[2]BTC!J4</f>
        <v>1113.0031867375674</v>
      </c>
      <c r="D12" s="20">
        <f>C12/$C$7</f>
        <v>0.32167000336928214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797.97059030813728</v>
      </c>
    </row>
    <row r="13" spans="2:20">
      <c r="B13" s="7" t="s">
        <v>19</v>
      </c>
      <c r="C13" s="1">
        <f>[2]ETH!J4</f>
        <v>1109.8717987453326</v>
      </c>
      <c r="D13" s="20">
        <f t="shared" ref="D13:D50" si="0">C13/$C$7</f>
        <v>0.32076499824619242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213.96771855499574</v>
      </c>
      <c r="D14" s="20">
        <f t="shared" si="0"/>
        <v>6.1838993426648343E-2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61</v>
      </c>
      <c r="C15" s="1">
        <f>$N$2</f>
        <v>202.4</v>
      </c>
      <c r="D15" s="20">
        <f t="shared" si="0"/>
        <v>5.8495797188848397E-2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161.12478056393641</v>
      </c>
      <c r="D16" s="20">
        <f t="shared" si="0"/>
        <v>4.6566810701411693E-2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100.02</v>
      </c>
      <c r="D17" s="20">
        <f t="shared" si="0"/>
        <v>2.8906865784726368E-2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1.9985100670004283E-2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53.901004359626477</v>
      </c>
      <c r="D19" s="20">
        <f>C19/$C$7</f>
        <v>1.5577975391778378E-2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38</v>
      </c>
      <c r="C20" s="9">
        <f>[2]NEAR!$J$4</f>
        <v>43.294251228823164</v>
      </c>
      <c r="D20" s="20">
        <f t="shared" si="0"/>
        <v>1.2512508593499458E-2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32</v>
      </c>
      <c r="C21" s="9">
        <f>[2]MATIC!$J$4</f>
        <v>42.39492793119053</v>
      </c>
      <c r="D21" s="20">
        <f t="shared" si="0"/>
        <v>1.2252594397721174E-2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43.373278818353285</v>
      </c>
      <c r="D22" s="20">
        <f t="shared" si="0"/>
        <v>1.2535348424771581E-2</v>
      </c>
      <c r="M22" s="17" t="str">
        <f>IF(OR(M21="",M21="Others"),"",IF(C26&gt;C7*[2]Params!F8,B26,"Others"))</f>
        <v/>
      </c>
      <c r="N22" s="18"/>
    </row>
    <row r="23" spans="2:17">
      <c r="B23" s="7" t="s">
        <v>6</v>
      </c>
      <c r="C23" s="1">
        <f>$K$2</f>
        <v>39.519999999999996</v>
      </c>
      <c r="D23" s="20">
        <f t="shared" si="0"/>
        <v>1.1421709016320595E-2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35.596239416980382</v>
      </c>
      <c r="D24" s="20">
        <f t="shared" si="0"/>
        <v>1.0287699612753831E-2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34.489301050902938</v>
      </c>
      <c r="D25" s="20">
        <f t="shared" si="0"/>
        <v>9.9677824083930552E-3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49</v>
      </c>
      <c r="C26" s="1">
        <f>[2]LUNC!J4</f>
        <v>25.207071136181977</v>
      </c>
      <c r="D26" s="20">
        <f t="shared" si="0"/>
        <v>7.2851171981569924E-3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23.666666666666668</v>
      </c>
      <c r="D27" s="20">
        <f t="shared" si="0"/>
        <v>6.8399235843350408E-3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41</v>
      </c>
      <c r="C28" s="1">
        <f>[2]XRP!$J$4</f>
        <v>18.983698947560953</v>
      </c>
      <c r="D28" s="20">
        <f t="shared" si="0"/>
        <v>5.4864950767326099E-3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18.004476930941696</v>
      </c>
      <c r="D29" s="20">
        <f t="shared" si="0"/>
        <v>5.2034892838125745E-3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13.588034661681462</v>
      </c>
      <c r="D30" s="20">
        <f t="shared" si="0"/>
        <v>3.9270895245294519E-3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11.535353043882511</v>
      </c>
      <c r="D31" s="20">
        <f t="shared" si="0"/>
        <v>3.3338422537387172E-3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10.896840627142874</v>
      </c>
      <c r="D32" s="20">
        <f t="shared" si="0"/>
        <v>3.1493052338169621E-3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12.103990928847631</v>
      </c>
      <c r="D33" s="20">
        <f t="shared" si="0"/>
        <v>3.4981847754423506E-3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10.118356772796368</v>
      </c>
      <c r="D34" s="20">
        <f t="shared" si="0"/>
        <v>2.9243149489422277E-3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8.3414469620486162</v>
      </c>
      <c r="D35" s="20">
        <f t="shared" si="0"/>
        <v>2.4107687240787126E-3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7.7042100581112143</v>
      </c>
      <c r="D36" s="20">
        <f t="shared" si="0"/>
        <v>2.2266003412033573E-3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33</v>
      </c>
      <c r="C37" s="1">
        <f>[2]EGLD!$J$4</f>
        <v>5.4890890863036068</v>
      </c>
      <c r="D37" s="20">
        <f t="shared" si="0"/>
        <v>1.5864063337151036E-3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51</v>
      </c>
      <c r="C38" s="9">
        <f>[2]DOGE!$J$4</f>
        <v>4.6675711161587143</v>
      </c>
      <c r="D38" s="20">
        <f t="shared" si="0"/>
        <v>1.348978722210212E-3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4.8000000000000007</v>
      </c>
      <c r="D39" s="20">
        <f t="shared" si="0"/>
        <v>1.3872521072454168E-3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56</v>
      </c>
      <c r="C40" s="9">
        <f>[2]SHIB!$J$4</f>
        <v>3.5868064134872659</v>
      </c>
      <c r="D40" s="20">
        <f t="shared" si="0"/>
        <v>1.0366259907065801E-3</v>
      </c>
    </row>
    <row r="41" spans="2:14">
      <c r="B41" s="22" t="s">
        <v>37</v>
      </c>
      <c r="C41" s="9">
        <f>[2]GRT!$J$4</f>
        <v>3.8232109970804822</v>
      </c>
      <c r="D41" s="20">
        <f t="shared" si="0"/>
        <v>1.1049494816966145E-3</v>
      </c>
    </row>
    <row r="42" spans="2:14">
      <c r="B42" s="22" t="s">
        <v>40</v>
      </c>
      <c r="C42" s="9">
        <f>[2]SHPING!$J$4</f>
        <v>2.4084268376884594</v>
      </c>
      <c r="D42" s="20">
        <f t="shared" si="0"/>
        <v>6.9606150119369385E-4</v>
      </c>
    </row>
    <row r="43" spans="2:14">
      <c r="B43" s="22" t="s">
        <v>36</v>
      </c>
      <c r="C43" s="9">
        <f>[2]AMP!$J$4</f>
        <v>2.3409656833174033</v>
      </c>
      <c r="D43" s="20">
        <f t="shared" si="0"/>
        <v>6.7656449524401544E-4</v>
      </c>
    </row>
    <row r="44" spans="2:14">
      <c r="B44" s="22" t="s">
        <v>50</v>
      </c>
      <c r="C44" s="9">
        <f>[2]KAVA!$J$4</f>
        <v>2.2166064601848463</v>
      </c>
      <c r="D44" s="20">
        <f t="shared" si="0"/>
        <v>6.4062332975525662E-4</v>
      </c>
    </row>
    <row r="45" spans="2:14">
      <c r="B45" s="22" t="s">
        <v>23</v>
      </c>
      <c r="C45" s="9">
        <f>[2]LUNA!J4</f>
        <v>2.2533278454418828</v>
      </c>
      <c r="D45" s="20">
        <f t="shared" si="0"/>
        <v>6.5123620873000542E-4</v>
      </c>
    </row>
    <row r="46" spans="2:14">
      <c r="B46" s="7" t="s">
        <v>25</v>
      </c>
      <c r="C46" s="1">
        <f>[2]POLIS!J4</f>
        <v>1.8824029455219957</v>
      </c>
      <c r="D46" s="20">
        <f t="shared" si="0"/>
        <v>5.4403488601257655E-4</v>
      </c>
    </row>
    <row r="47" spans="2:14">
      <c r="B47" s="7" t="s">
        <v>27</v>
      </c>
      <c r="C47" s="1">
        <f>[2]Ayman!$E$9</f>
        <v>1.6967935999999999</v>
      </c>
      <c r="D47" s="20">
        <f t="shared" si="0"/>
        <v>4.9039177024177841E-4</v>
      </c>
    </row>
    <row r="48" spans="2:14">
      <c r="B48" s="7" t="s">
        <v>28</v>
      </c>
      <c r="C48" s="1">
        <f>[2]ATLAS!O46</f>
        <v>1.5189757078748123</v>
      </c>
      <c r="D48" s="20">
        <f t="shared" si="0"/>
        <v>4.3900046908415243E-4</v>
      </c>
    </row>
    <row r="49" spans="2:4">
      <c r="B49" s="22" t="s">
        <v>43</v>
      </c>
      <c r="C49" s="9">
        <f>[2]TRX!$J$4</f>
        <v>0.94683109326554082</v>
      </c>
      <c r="D49" s="20">
        <f t="shared" si="0"/>
        <v>2.7364446444543813E-4</v>
      </c>
    </row>
    <row r="50" spans="2:4">
      <c r="B50" s="7" t="s">
        <v>5</v>
      </c>
      <c r="C50" s="1">
        <f>H$2</f>
        <v>0.19</v>
      </c>
      <c r="D50" s="20">
        <f t="shared" si="0"/>
        <v>5.4912062578464409E-5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2023-11-23T08:51:12Z</dcterms:modified>
</cp:coreProperties>
</file>