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50" l="1"/>
  <c r="T2"/>
  <c r="C26" i="2" l="1"/>
  <c r="C14" i="1" l="1"/>
  <c r="C4"/>
  <c r="C38"/>
  <c r="C29"/>
  <c r="Q2" l="1"/>
  <c r="C47" l="1"/>
  <c r="C44" l="1"/>
  <c r="C43" l="1"/>
  <c r="C48"/>
  <c r="C26"/>
  <c r="C18"/>
  <c r="C45" l="1"/>
  <c r="C17" l="1"/>
  <c r="C41" l="1"/>
  <c r="C30" l="1"/>
  <c r="C36" l="1"/>
  <c r="C25"/>
  <c r="C22"/>
  <c r="C40" l="1"/>
  <c r="C31" l="1"/>
  <c r="C34" l="1"/>
  <c r="C35" l="1"/>
  <c r="C33" l="1"/>
  <c r="C37" l="1"/>
  <c r="C23" l="1"/>
  <c r="C19"/>
  <c r="C20"/>
  <c r="C49" l="1"/>
  <c r="C21" l="1"/>
  <c r="C24" l="1"/>
  <c r="C27" l="1"/>
  <c r="C39"/>
  <c r="C32"/>
  <c r="C28"/>
  <c r="C13" l="1"/>
  <c r="C12" l="1"/>
  <c r="C42" l="1"/>
  <c r="C16" l="1"/>
  <c r="C46" l="1"/>
  <c r="C15" l="1"/>
  <c r="C7" l="1"/>
  <c r="D46" l="1"/>
  <c r="N9"/>
  <c r="D13"/>
  <c r="D40"/>
  <c r="D50"/>
  <c r="N8"/>
  <c r="D36"/>
  <c r="D7"/>
  <c r="E7" s="1"/>
  <c r="D42"/>
  <c r="D32"/>
  <c r="D37"/>
  <c r="Q3"/>
  <c r="D39"/>
  <c r="D44"/>
  <c r="D38"/>
  <c r="D47"/>
  <c r="D41"/>
  <c r="D45"/>
  <c r="D28"/>
  <c r="D23"/>
  <c r="D15"/>
  <c r="D30"/>
  <c r="D19"/>
  <c r="D12"/>
  <c r="D34"/>
  <c r="M9"/>
  <c r="D21"/>
  <c r="D35"/>
  <c r="D49"/>
  <c r="D43"/>
  <c r="D26"/>
  <c r="D33"/>
  <c r="D29"/>
  <c r="D24"/>
  <c r="D22"/>
  <c r="D20"/>
  <c r="D25"/>
  <c r="M8"/>
  <c r="D31"/>
  <c r="D16"/>
  <c r="D27"/>
  <c r="D18"/>
  <c r="D17"/>
  <c r="D48"/>
  <c r="D14"/>
  <c r="N10" l="1"/>
  <c r="M10"/>
  <c r="N11" l="1"/>
  <c r="M11"/>
  <c r="M12" l="1"/>
  <c r="N12"/>
  <c r="M13" l="1"/>
  <c r="N13"/>
  <c r="N14" l="1"/>
  <c r="M14"/>
  <c r="N15" l="1"/>
  <c r="M15"/>
  <c r="N16" l="1"/>
  <c r="M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M26" l="1"/>
  <c r="N26"/>
  <c r="M27" l="1"/>
  <c r="N27"/>
  <c r="M28" l="1"/>
  <c r="N28"/>
  <c r="N29" l="1"/>
  <c r="M29"/>
  <c r="M30" l="1"/>
  <c r="N30"/>
  <c r="M31" l="1"/>
  <c r="N31"/>
  <c r="N32" l="1"/>
  <c r="M32"/>
  <c r="N33" l="1"/>
  <c r="M33"/>
  <c r="N34" l="1"/>
  <c r="M34"/>
  <c r="N35" l="1"/>
  <c r="M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<sst xmlns="http://schemas.openxmlformats.org/spreadsheetml/2006/main" count="100" uniqueCount="62">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</sst>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BTC</c:v>
                </c:pt>
                <c:pt idx="1">
                  <c:v>ETH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1091.3085950444906</c:v>
                </c:pt>
                <c:pt idx="1">
                  <c:v>1019.466567053927</c:v>
                </c:pt>
                <c:pt idx="2">
                  <c:v>1115.2326076869172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1019.466567053927</v>
          </cell>
        </row>
      </sheetData>
      <sheetData sheetId="1">
        <row r="4">
          <cell r="J4">
            <v>1091.3085950444906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2.0343708511245344</v>
          </cell>
        </row>
      </sheetData>
      <sheetData sheetId="4">
        <row r="46">
          <cell r="M46">
            <v>82.26</v>
          </cell>
          <cell r="O46">
            <v>4.6003431069792793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42.086960504225587</v>
          </cell>
        </row>
      </sheetData>
      <sheetData sheetId="8">
        <row r="4">
          <cell r="J4">
            <v>8.1778876474131366</v>
          </cell>
        </row>
      </sheetData>
      <sheetData sheetId="9">
        <row r="4">
          <cell r="J4">
            <v>18.287483044897719</v>
          </cell>
        </row>
      </sheetData>
      <sheetData sheetId="10">
        <row r="4">
          <cell r="J4">
            <v>10.784309273927768</v>
          </cell>
        </row>
      </sheetData>
      <sheetData sheetId="11">
        <row r="4">
          <cell r="J4">
            <v>43.695078275701668</v>
          </cell>
        </row>
      </sheetData>
      <sheetData sheetId="12">
        <row r="4">
          <cell r="J4">
            <v>1.8365274870836952</v>
          </cell>
        </row>
      </sheetData>
      <sheetData sheetId="13">
        <row r="4">
          <cell r="J4">
            <v>171.77069163934766</v>
          </cell>
        </row>
      </sheetData>
      <sheetData sheetId="14">
        <row r="4">
          <cell r="J4">
            <v>4.683351052151699</v>
          </cell>
        </row>
      </sheetData>
      <sheetData sheetId="15">
        <row r="4">
          <cell r="J4">
            <v>35.26306630168866</v>
          </cell>
        </row>
      </sheetData>
      <sheetData sheetId="16">
        <row r="4">
          <cell r="J4">
            <v>5.3428952323912702</v>
          </cell>
        </row>
      </sheetData>
      <sheetData sheetId="17">
        <row r="4">
          <cell r="J4">
            <v>9.6126617109335211</v>
          </cell>
        </row>
      </sheetData>
      <sheetData sheetId="18">
        <row r="4">
          <cell r="J4">
            <v>10.648988232539505</v>
          </cell>
        </row>
      </sheetData>
      <sheetData sheetId="19">
        <row r="4">
          <cell r="J4">
            <v>11.558437028388623</v>
          </cell>
        </row>
      </sheetData>
      <sheetData sheetId="20">
        <row r="4">
          <cell r="J4">
            <v>12.27267748635891</v>
          </cell>
        </row>
      </sheetData>
      <sheetData sheetId="21">
        <row r="4">
          <cell r="J4">
            <v>1.8247607393163041</v>
          </cell>
        </row>
      </sheetData>
      <sheetData sheetId="22">
        <row r="4">
          <cell r="J4">
            <v>24.047555033339865</v>
          </cell>
        </row>
      </sheetData>
      <sheetData sheetId="23">
        <row r="4">
          <cell r="J4">
            <v>44.464811287522309</v>
          </cell>
        </row>
      </sheetData>
      <sheetData sheetId="24">
        <row r="4">
          <cell r="J4">
            <v>36.953945215294205</v>
          </cell>
        </row>
      </sheetData>
      <sheetData sheetId="25">
        <row r="4">
          <cell r="J4">
            <v>35.393718809157811</v>
          </cell>
        </row>
      </sheetData>
      <sheetData sheetId="26">
        <row r="4">
          <cell r="J4">
            <v>3.7888546246068842</v>
          </cell>
        </row>
      </sheetData>
      <sheetData sheetId="27">
        <row r="4">
          <cell r="J4">
            <v>176.97179872188943</v>
          </cell>
        </row>
      </sheetData>
      <sheetData sheetId="28">
        <row r="4">
          <cell r="J4">
            <v>0.92997246015341251</v>
          </cell>
        </row>
      </sheetData>
      <sheetData sheetId="29">
        <row r="4">
          <cell r="J4">
            <v>10.069926882553348</v>
          </cell>
        </row>
      </sheetData>
      <sheetData sheetId="30">
        <row r="4">
          <cell r="J4">
            <v>21.686795584953458</v>
          </cell>
        </row>
      </sheetData>
      <sheetData sheetId="31">
        <row r="4">
          <cell r="J4">
            <v>5.7762531077257098</v>
          </cell>
        </row>
      </sheetData>
      <sheetData sheetId="32">
        <row r="4">
          <cell r="J4">
            <v>2.2522630497804697</v>
          </cell>
        </row>
      </sheetData>
      <sheetData sheetId="33">
        <row r="4">
          <cell r="J4">
            <v>2.2696335643446539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C14" sqref="C14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v>16.97</v>
      </c>
      <c r="M2" t="s">
        <v>61</v>
      </c>
      <c r="N2" s="9">
        <f>108.25+75.67</f>
        <v>183.92000000000002</v>
      </c>
      <c r="P2" t="s">
        <v>8</v>
      </c>
      <c r="Q2" s="10">
        <f>N2+K2+H2</f>
        <v>201.08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6.1830538661503044E-2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3252.1146403208763</v>
      </c>
      <c r="D7" s="20">
        <f>(C7*[1]Feuil1!$K$2-C4)/C4</f>
        <v>0.21269711928565163</v>
      </c>
      <c r="E7" s="31">
        <f>C7-C7/(1+D7)</f>
        <v>570.39421021334965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1091.3085950444906</v>
      </c>
    </row>
    <row r="9" spans="2:20">
      <c r="M9" s="17" t="str">
        <f>IF(C13&gt;C7*[2]Params!F8,B13,"Others")</f>
        <v>ETH</v>
      </c>
      <c r="N9" s="18">
        <f>IF(C13&gt;C7*0.1,C13,C7)</f>
        <v>1019.466567053927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1115.2326076869172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4</v>
      </c>
      <c r="C12" s="1">
        <f>[2]BTC!J4</f>
        <v>1091.3085950444906</v>
      </c>
      <c r="D12" s="20">
        <f>C12/$C$7</f>
        <v>0.33556891922383603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1019.466567053927</v>
      </c>
      <c r="D13" s="20">
        <f t="shared" ref="D13:D50" si="0">C13/$C$7</f>
        <v>0.31347805345304164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61</v>
      </c>
      <c r="C14" s="1">
        <f>$N$2</f>
        <v>183.92000000000002</v>
      </c>
      <c r="D14" s="20">
        <f t="shared" si="0"/>
        <v>5.6553971904832107E-2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176.97179872188943</v>
      </c>
      <c r="D15" s="20">
        <f t="shared" si="0"/>
        <v>5.4417453962947678E-2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171.77069163934766</v>
      </c>
      <c r="D16" s="20">
        <f t="shared" si="0"/>
        <v>5.2818153920428698E-2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82.26</v>
      </c>
      <c r="D17" s="20">
        <f t="shared" si="0"/>
        <v>2.5294311270614881E-2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2.1263088066654744E-2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44.464811287522309</v>
      </c>
      <c r="D19" s="20">
        <f>C19/$C$7</f>
        <v>1.3672584212202034E-2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43.695078275701668</v>
      </c>
      <c r="D20" s="20">
        <f t="shared" si="0"/>
        <v>1.3435897287861416E-2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42.086960504225587</v>
      </c>
      <c r="D21" s="20">
        <f t="shared" si="0"/>
        <v>1.2941413559785517E-2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57</v>
      </c>
      <c r="C22" s="9">
        <f>[2]MINA!$J$4</f>
        <v>36.953945215294205</v>
      </c>
      <c r="D22" s="20">
        <f t="shared" si="0"/>
        <v>1.1363051215085108E-2</v>
      </c>
      <c r="M22" s="17" t="str">
        <f>IF(OR(M21="",M21="Others"),"",IF(C26&gt;C7*[2]Params!F8,B26,"Others"))</f>
        <v/>
      </c>
      <c r="N22" s="18"/>
    </row>
    <row r="23" spans="2:17">
      <c r="B23" s="22" t="s">
        <v>38</v>
      </c>
      <c r="C23" s="9">
        <f>[2]NEAR!$J$4</f>
        <v>35.393718809157811</v>
      </c>
      <c r="D23" s="20">
        <f t="shared" si="0"/>
        <v>1.0883293709986072E-2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35.26306630168866</v>
      </c>
      <c r="D24" s="20">
        <f t="shared" si="0"/>
        <v>1.0843119078425034E-2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49</v>
      </c>
      <c r="C25" s="1">
        <f>[2]LUNC!J4</f>
        <v>24.047555033339865</v>
      </c>
      <c r="D25" s="20">
        <f t="shared" si="0"/>
        <v>7.3944364491920758E-3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22</v>
      </c>
      <c r="C26" s="1">
        <f>-[2]BIGTIME!$C$4</f>
        <v>22.666666666666668</v>
      </c>
      <c r="D26" s="20">
        <f t="shared" si="0"/>
        <v>6.9698239987106411E-3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21.686795584953458</v>
      </c>
      <c r="D27" s="20">
        <f t="shared" si="0"/>
        <v>6.6685212495503198E-3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18.287483044897719</v>
      </c>
      <c r="D28" s="20">
        <f t="shared" si="0"/>
        <v>5.6232590383386207E-3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16.97</v>
      </c>
      <c r="D29" s="20">
        <f t="shared" si="0"/>
        <v>5.2181432319758627E-3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44</v>
      </c>
      <c r="C30" s="9">
        <f>[2]LTC!$J$4</f>
        <v>12.27267748635891</v>
      </c>
      <c r="D30" s="20">
        <f t="shared" si="0"/>
        <v>3.7737530326261816E-3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54</v>
      </c>
      <c r="C31" s="9">
        <f>[2]LINK!$J$4</f>
        <v>11.558437028388623</v>
      </c>
      <c r="D31" s="20">
        <f t="shared" si="0"/>
        <v>3.5541296377080318E-3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10.784309273927768</v>
      </c>
      <c r="D32" s="20">
        <f t="shared" si="0"/>
        <v>3.3160913641296827E-3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52</v>
      </c>
      <c r="C33" s="9">
        <f>[2]LDO!$J$4</f>
        <v>10.648988232539505</v>
      </c>
      <c r="D33" s="20">
        <f t="shared" si="0"/>
        <v>3.2744811946385757E-3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10.069926882553348</v>
      </c>
      <c r="D34" s="20">
        <f t="shared" si="0"/>
        <v>3.0964243257918418E-3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53</v>
      </c>
      <c r="C35" s="9">
        <f>[2]ICP!$J$4</f>
        <v>9.6126617109335211</v>
      </c>
      <c r="D35" s="20">
        <f t="shared" si="0"/>
        <v>2.9558188360743237E-3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8.1778876474131366</v>
      </c>
      <c r="D36" s="20">
        <f t="shared" si="0"/>
        <v>2.5146369522220315E-3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37</v>
      </c>
      <c r="C37" s="9">
        <f>[2]GRT!$J$4</f>
        <v>5.7762531077257098</v>
      </c>
      <c r="D37" s="20">
        <f t="shared" si="0"/>
        <v>1.7761529793905986E-3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1.6604580702810645E-3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5.3428952323912702</v>
      </c>
      <c r="D39" s="20">
        <f t="shared" si="0"/>
        <v>1.6428987976463533E-3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4.683351052151699</v>
      </c>
      <c r="D40" s="20">
        <f t="shared" si="0"/>
        <v>1.4400940834267783E-3</v>
      </c>
    </row>
    <row r="41" spans="2:14">
      <c r="B41" s="7" t="s">
        <v>28</v>
      </c>
      <c r="C41" s="1">
        <f>[2]ATLAS!O46</f>
        <v>4.6003431069792793</v>
      </c>
      <c r="D41" s="20">
        <f t="shared" si="0"/>
        <v>1.4145697848232611E-3</v>
      </c>
    </row>
    <row r="42" spans="2:14">
      <c r="B42" s="22" t="s">
        <v>56</v>
      </c>
      <c r="C42" s="9">
        <f>[2]SHIB!$J$4</f>
        <v>3.7888546246068842</v>
      </c>
      <c r="D42" s="20">
        <f t="shared" si="0"/>
        <v>1.1650433775093024E-3</v>
      </c>
    </row>
    <row r="43" spans="2:14">
      <c r="B43" s="22" t="s">
        <v>40</v>
      </c>
      <c r="C43" s="9">
        <f>[2]SHPING!$J$4</f>
        <v>2.2696335643446539</v>
      </c>
      <c r="D43" s="20">
        <f t="shared" si="0"/>
        <v>6.9789469786978855E-4</v>
      </c>
    </row>
    <row r="44" spans="2:14">
      <c r="B44" s="22" t="s">
        <v>50</v>
      </c>
      <c r="C44" s="9">
        <f>[2]KAVA!$J$4</f>
        <v>2.2522630497804697</v>
      </c>
      <c r="D44" s="20">
        <f t="shared" si="0"/>
        <v>6.9255339951922656E-4</v>
      </c>
    </row>
    <row r="45" spans="2:14">
      <c r="B45" s="7" t="s">
        <v>25</v>
      </c>
      <c r="C45" s="1">
        <f>[2]POLIS!J4</f>
        <v>2.0343708511245344</v>
      </c>
      <c r="D45" s="20">
        <f t="shared" si="0"/>
        <v>6.2555324031375755E-4</v>
      </c>
    </row>
    <row r="46" spans="2:14">
      <c r="B46" s="22" t="s">
        <v>23</v>
      </c>
      <c r="C46" s="9">
        <f>[2]LUNA!J4</f>
        <v>1.8247607393163041</v>
      </c>
      <c r="D46" s="20">
        <f t="shared" si="0"/>
        <v>5.6109975850551828E-4</v>
      </c>
    </row>
    <row r="47" spans="2:14">
      <c r="B47" s="22" t="s">
        <v>36</v>
      </c>
      <c r="C47" s="9">
        <f>[2]AMP!$J$4</f>
        <v>1.8365274870836952</v>
      </c>
      <c r="D47" s="20">
        <f t="shared" si="0"/>
        <v>5.647179420779861E-4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5.2175085680023338E-4</v>
      </c>
    </row>
    <row r="49" spans="2:4">
      <c r="B49" s="22" t="s">
        <v>43</v>
      </c>
      <c r="C49" s="9">
        <f>[2]TRX!$J$4</f>
        <v>0.92997246015341251</v>
      </c>
      <c r="D49" s="20">
        <f t="shared" si="0"/>
        <v>2.8595931048164248E-4</v>
      </c>
    </row>
    <row r="50" spans="2:4">
      <c r="B50" s="7" t="s">
        <v>5</v>
      </c>
      <c r="C50" s="1">
        <f>H$2</f>
        <v>0.19</v>
      </c>
      <c r="D50" s="20">
        <f t="shared" si="0"/>
        <v>5.8423524695074484E-5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2023-11-09T13:18:17Z</dcterms:modified>
</cp:coreProperties>
</file>