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Q2" i="1"/>
  <c r="T2"/>
  <c r="K2"/>
  <c r="H2"/>
  <c r="C50" l="1"/>
  <c r="C26" i="2" l="1"/>
  <c r="C15" i="1" l="1"/>
  <c r="C4"/>
  <c r="C39"/>
  <c r="C29"/>
  <c r="C47" l="1"/>
  <c r="C44" l="1"/>
  <c r="C45" l="1"/>
  <c r="C48"/>
  <c r="C26"/>
  <c r="C18"/>
  <c r="C46" l="1"/>
  <c r="C31" l="1"/>
  <c r="C36" l="1"/>
  <c r="C25"/>
  <c r="C22"/>
  <c r="C40" l="1"/>
  <c r="C33" l="1"/>
  <c r="C34" l="1"/>
  <c r="C30" l="1"/>
  <c r="C23" l="1"/>
  <c r="C20"/>
  <c r="C49" l="1"/>
  <c r="C21" l="1"/>
  <c r="C24" l="1"/>
  <c r="C27" l="1"/>
  <c r="C32"/>
  <c r="C28"/>
  <c r="C12" l="1"/>
  <c r="C13" l="1"/>
  <c r="C42" l="1"/>
  <c r="C43" l="1"/>
  <c r="C35" l="1"/>
  <c r="C16" l="1"/>
  <c r="C37" l="1"/>
  <c r="C14"/>
  <c r="C17" l="1"/>
  <c r="C41" l="1"/>
  <c r="C38" l="1"/>
  <c r="C19" l="1"/>
  <c r="C7" l="1"/>
  <c r="D44" l="1"/>
  <c r="D42"/>
  <c r="D21"/>
  <c r="M8"/>
  <c r="D32"/>
  <c r="D41"/>
  <c r="D27"/>
  <c r="D34"/>
  <c r="D47"/>
  <c r="D36"/>
  <c r="D37"/>
  <c r="D38"/>
  <c r="D49"/>
  <c r="D23"/>
  <c r="D28"/>
  <c r="N8"/>
  <c r="D18"/>
  <c r="D14"/>
  <c r="D43"/>
  <c r="D45"/>
  <c r="D29"/>
  <c r="D48"/>
  <c r="D26"/>
  <c r="D24"/>
  <c r="D15"/>
  <c r="Q3"/>
  <c r="D16"/>
  <c r="D12"/>
  <c r="D40"/>
  <c r="D13"/>
  <c r="D25"/>
  <c r="D35"/>
  <c r="D31"/>
  <c r="D7"/>
  <c r="E7" s="1"/>
  <c r="D17"/>
  <c r="N9"/>
  <c r="D33"/>
  <c r="D46"/>
  <c r="M9"/>
  <c r="D39"/>
  <c r="D20"/>
  <c r="D22"/>
  <c r="D30"/>
  <c r="D50"/>
  <c r="D19"/>
  <c r="N10" l="1"/>
  <c r="M10"/>
  <c r="N11" l="1"/>
  <c r="M11"/>
  <c r="N12" l="1"/>
  <c r="M12"/>
  <c r="N13" l="1"/>
  <c r="M13"/>
  <c r="M14" l="1"/>
  <c r="N14"/>
  <c r="N15" l="1"/>
  <c r="M15"/>
  <c r="M16" l="1"/>
  <c r="N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<sst xmlns="http://schemas.openxmlformats.org/spreadsheetml/2006/main" count="100" uniqueCount="62">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</sst>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FDUSD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1056.0787851378375</c:v>
                </c:pt>
                <c:pt idx="1">
                  <c:v>1094.0893832654219</c:v>
                </c:pt>
                <c:pt idx="2">
                  <c:v>223.58881441588716</c:v>
                </c:pt>
                <c:pt idx="3">
                  <c:v>202</c:v>
                </c:pt>
                <c:pt idx="4">
                  <c:v>808.53220063757328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1056.0787851378375</v>
          </cell>
        </row>
      </sheetData>
      <sheetData sheetId="1">
        <row r="4">
          <cell r="J4">
            <v>1094.0893832654219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2.1075429348559616</v>
          </cell>
        </row>
      </sheetData>
      <sheetData sheetId="4">
        <row r="46">
          <cell r="M46">
            <v>100.02</v>
          </cell>
          <cell r="O46">
            <v>1.5161791084658596</v>
          </cell>
        </row>
      </sheetData>
      <sheetData sheetId="5">
        <row r="4">
          <cell r="C4">
            <v>-23.666666666666668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43.037695978768532</v>
          </cell>
        </row>
      </sheetData>
      <sheetData sheetId="8">
        <row r="4">
          <cell r="J4">
            <v>8.7208614854004765</v>
          </cell>
        </row>
      </sheetData>
      <sheetData sheetId="9">
        <row r="4">
          <cell r="J4">
            <v>16.743962668905084</v>
          </cell>
        </row>
      </sheetData>
      <sheetData sheetId="10">
        <row r="4">
          <cell r="J4">
            <v>11.332187880098008</v>
          </cell>
        </row>
      </sheetData>
      <sheetData sheetId="11">
        <row r="4">
          <cell r="J4">
            <v>56.237600103253982</v>
          </cell>
        </row>
      </sheetData>
      <sheetData sheetId="12">
        <row r="4">
          <cell r="J4">
            <v>2.4174204555866621</v>
          </cell>
        </row>
      </sheetData>
      <sheetData sheetId="13">
        <row r="4">
          <cell r="J4">
            <v>168.25378501157104</v>
          </cell>
        </row>
      </sheetData>
      <sheetData sheetId="14">
        <row r="4">
          <cell r="J4">
            <v>4.9107820380308418</v>
          </cell>
        </row>
      </sheetData>
      <sheetData sheetId="15">
        <row r="4">
          <cell r="J4">
            <v>37.208600884003566</v>
          </cell>
        </row>
      </sheetData>
      <sheetData sheetId="16">
        <row r="4">
          <cell r="J4">
            <v>5.6378493172322095</v>
          </cell>
        </row>
      </sheetData>
      <sheetData sheetId="17">
        <row r="4">
          <cell r="J4">
            <v>10.039993920924756</v>
          </cell>
        </row>
      </sheetData>
      <sheetData sheetId="18">
        <row r="4">
          <cell r="J4">
            <v>11.997243358331907</v>
          </cell>
        </row>
      </sheetData>
      <sheetData sheetId="19">
        <row r="4">
          <cell r="J4">
            <v>7.7337862911244546</v>
          </cell>
        </row>
      </sheetData>
      <sheetData sheetId="20">
        <row r="4">
          <cell r="J4">
            <v>11.518173657698775</v>
          </cell>
        </row>
      </sheetData>
      <sheetData sheetId="21">
        <row r="4">
          <cell r="J4">
            <v>2.2905774579717568</v>
          </cell>
        </row>
      </sheetData>
      <sheetData sheetId="22">
        <row r="4">
          <cell r="J4">
            <v>26.188425603117054</v>
          </cell>
        </row>
      </sheetData>
      <sheetData sheetId="23">
        <row r="4">
          <cell r="J4">
            <v>46.076746193073177</v>
          </cell>
        </row>
      </sheetData>
      <sheetData sheetId="24">
        <row r="4">
          <cell r="J4">
            <v>32.549901094849965</v>
          </cell>
        </row>
      </sheetData>
      <sheetData sheetId="25">
        <row r="4">
          <cell r="J4">
            <v>45.122713311634072</v>
          </cell>
        </row>
      </sheetData>
      <sheetData sheetId="26">
        <row r="4">
          <cell r="J4">
            <v>3.7874595927945478</v>
          </cell>
        </row>
      </sheetData>
      <sheetData sheetId="27">
        <row r="4">
          <cell r="J4">
            <v>223.58881441588716</v>
          </cell>
        </row>
      </sheetData>
      <sheetData sheetId="28">
        <row r="4">
          <cell r="J4">
            <v>0.96801161061396601</v>
          </cell>
        </row>
      </sheetData>
      <sheetData sheetId="29">
        <row r="4">
          <cell r="J4">
            <v>9.97965094522052</v>
          </cell>
        </row>
      </sheetData>
      <sheetData sheetId="30">
        <row r="4">
          <cell r="J4">
            <v>19.353354972987905</v>
          </cell>
        </row>
      </sheetData>
      <sheetData sheetId="31">
        <row r="4">
          <cell r="J4">
            <v>3.643001292711352</v>
          </cell>
        </row>
      </sheetData>
      <sheetData sheetId="32">
        <row r="4">
          <cell r="J4">
            <v>2.2993198635051346</v>
          </cell>
        </row>
      </sheetData>
      <sheetData sheetId="33">
        <row r="4">
          <cell r="J4">
            <v>2.3037250327441314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2" sqref="N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</v>
      </c>
      <c r="P2" t="s">
        <v>8</v>
      </c>
      <c r="Q2" s="10">
        <f>N2+K2+H2</f>
        <v>241.70999999999998</v>
      </c>
      <c r="S2" s="7" t="s">
        <v>1</v>
      </c>
      <c r="T2" s="7">
        <f>1.6*3</f>
        <v>4.8000000000000007</v>
      </c>
    </row>
    <row r="3" spans="2:20">
      <c r="B3" s="26"/>
      <c r="C3" s="11"/>
      <c r="D3" s="7"/>
      <c r="E3" s="7"/>
      <c r="Q3" s="30">
        <f>Q2/C7</f>
        <v>7.0908129321399727E-2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3408.7769951512892</v>
      </c>
      <c r="D7" s="20">
        <f>(C7*[1]Feuil1!$K$2-C4)/C4</f>
        <v>0.2711157199240975</v>
      </c>
      <c r="E7" s="31">
        <f>C7-C7/(1+D7)</f>
        <v>727.05656504376248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1056.0787851378375</v>
      </c>
    </row>
    <row r="9" spans="2:20">
      <c r="M9" s="17" t="str">
        <f>IF(C13&gt;C7*[2]Params!F8,B13,"Others")</f>
        <v>BTC</v>
      </c>
      <c r="N9" s="18">
        <f>IF(C13&gt;C7*0.1,C13,C7)</f>
        <v>1094.0893832654219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223.58881441588716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FDUSD</v>
      </c>
      <c r="N11" s="18">
        <f>IF(OR(M10="",M10="Others"),"",IF(C15&gt;$C$7*[2]Params!F$8,C15,SUM(C15:C39)))</f>
        <v>202</v>
      </c>
    </row>
    <row r="12" spans="2:20">
      <c r="B12" s="7" t="s">
        <v>19</v>
      </c>
      <c r="C12" s="1">
        <f>[2]ETH!J4</f>
        <v>1056.0787851378375</v>
      </c>
      <c r="D12" s="20">
        <f>C12/$C$7</f>
        <v>0.30981163820338631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808.53220063757328</v>
      </c>
    </row>
    <row r="13" spans="2:20">
      <c r="B13" s="7" t="s">
        <v>4</v>
      </c>
      <c r="C13" s="1">
        <f>[2]BTC!J4</f>
        <v>1094.0893832654219</v>
      </c>
      <c r="D13" s="20">
        <f t="shared" ref="D13:D50" si="0">C13/$C$7</f>
        <v>0.32096244043587363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223.58881441588716</v>
      </c>
      <c r="D14" s="20">
        <f t="shared" si="0"/>
        <v>6.5592092041786315E-2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61</v>
      </c>
      <c r="C15" s="1">
        <f>$N$2</f>
        <v>202</v>
      </c>
      <c r="D15" s="20">
        <f t="shared" si="0"/>
        <v>5.9258789966996593E-2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168.25378501157104</v>
      </c>
      <c r="D16" s="20">
        <f t="shared" si="0"/>
        <v>4.9358988649271719E-2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100.02</v>
      </c>
      <c r="D17" s="20">
        <f t="shared" si="0"/>
        <v>2.9341901844054448E-2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2.028586795157334E-2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56.237600103253982</v>
      </c>
      <c r="D19" s="20">
        <f>C19/$C$7</f>
        <v>1.6497881845379571E-2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32</v>
      </c>
      <c r="C20" s="9">
        <f>[2]MATIC!$J$4</f>
        <v>46.076746193073177</v>
      </c>
      <c r="D20" s="20">
        <f t="shared" si="0"/>
        <v>1.3517090222861055E-2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43.037695978768532</v>
      </c>
      <c r="D21" s="20">
        <f t="shared" si="0"/>
        <v>1.2625553399352962E-2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57</v>
      </c>
      <c r="C22" s="9">
        <f>[2]MINA!$J$4</f>
        <v>32.549901094849965</v>
      </c>
      <c r="D22" s="20">
        <f t="shared" si="0"/>
        <v>9.5488502595357742E-3</v>
      </c>
      <c r="M22" s="17" t="str">
        <f>IF(OR(M21="",M21="Others"),"",IF(C26&gt;C7*[2]Params!F8,B26,"Others"))</f>
        <v/>
      </c>
      <c r="N22" s="18"/>
    </row>
    <row r="23" spans="2:17">
      <c r="B23" s="22" t="s">
        <v>38</v>
      </c>
      <c r="C23" s="9">
        <f>[2]NEAR!$J$4</f>
        <v>45.122713311634072</v>
      </c>
      <c r="D23" s="20">
        <f t="shared" si="0"/>
        <v>1.3237214806312498E-2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37.208600884003566</v>
      </c>
      <c r="D24" s="20">
        <f t="shared" si="0"/>
        <v>1.0915528043321639E-2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49</v>
      </c>
      <c r="C25" s="1">
        <f>[2]LUNC!J4</f>
        <v>26.188425603117054</v>
      </c>
      <c r="D25" s="20">
        <f t="shared" si="0"/>
        <v>7.6826456058486613E-3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7" t="s">
        <v>22</v>
      </c>
      <c r="C26" s="1">
        <f>-[2]BIGTIME!$C$4</f>
        <v>23.666666666666668</v>
      </c>
      <c r="D26" s="20">
        <f t="shared" si="0"/>
        <v>6.9428615307867295E-3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41</v>
      </c>
      <c r="C27" s="1">
        <f>[2]XRP!$J$4</f>
        <v>19.353354972987905</v>
      </c>
      <c r="D27" s="20">
        <f t="shared" si="0"/>
        <v>5.6775069183218774E-3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16.743962668905084</v>
      </c>
      <c r="D28" s="20">
        <f t="shared" si="0"/>
        <v>4.912014688177614E-3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39.519999999999996</v>
      </c>
      <c r="D29" s="20">
        <f t="shared" si="0"/>
        <v>1.15936008885926E-2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11.997243358331907</v>
      </c>
      <c r="D30" s="20">
        <f t="shared" si="0"/>
        <v>3.5195154671006697E-3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11.518173657698775</v>
      </c>
      <c r="D31" s="20">
        <f t="shared" si="0"/>
        <v>3.3789754137869533E-3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11.332187880098008</v>
      </c>
      <c r="D32" s="20">
        <f t="shared" si="0"/>
        <v>3.3244145616498624E-3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9.97965094522052</v>
      </c>
      <c r="D33" s="20">
        <f t="shared" si="0"/>
        <v>2.9276338579542665E-3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10.039993920924756</v>
      </c>
      <c r="D34" s="20">
        <f t="shared" si="0"/>
        <v>2.9453360942079342E-3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54</v>
      </c>
      <c r="C35" s="9">
        <f>[2]LINK!$J$4</f>
        <v>7.7337862911244546</v>
      </c>
      <c r="D35" s="20">
        <f t="shared" si="0"/>
        <v>2.2687862251256517E-3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8.7208614854004765</v>
      </c>
      <c r="D36" s="20">
        <f t="shared" si="0"/>
        <v>2.5583549460129543E-3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37</v>
      </c>
      <c r="C37" s="9">
        <f>[2]GRT!$J$4</f>
        <v>3.643001292711352</v>
      </c>
      <c r="D37" s="20">
        <f t="shared" si="0"/>
        <v>1.0687121210607876E-3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5.6378493172322095</v>
      </c>
      <c r="D38" s="20">
        <f t="shared" si="0"/>
        <v>1.6539214284922706E-3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7" t="s">
        <v>1</v>
      </c>
      <c r="C39" s="1">
        <f>$T$2</f>
        <v>4.8000000000000007</v>
      </c>
      <c r="D39" s="20">
        <f t="shared" si="0"/>
        <v>1.4081296625820974E-3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4.9107820380308418</v>
      </c>
      <c r="D40" s="20">
        <f t="shared" si="0"/>
        <v>1.4406287196305403E-3</v>
      </c>
    </row>
    <row r="41" spans="2:14">
      <c r="B41" s="7" t="s">
        <v>28</v>
      </c>
      <c r="C41" s="1">
        <f>[2]ATLAS!O46</f>
        <v>1.5161791084658596</v>
      </c>
      <c r="D41" s="20">
        <f t="shared" si="0"/>
        <v>4.447868284204283E-4</v>
      </c>
    </row>
    <row r="42" spans="2:14">
      <c r="B42" s="22" t="s">
        <v>56</v>
      </c>
      <c r="C42" s="9">
        <f>[2]SHIB!$J$4</f>
        <v>3.7874595927945478</v>
      </c>
      <c r="D42" s="20">
        <f t="shared" si="0"/>
        <v>1.1110904580093988E-3</v>
      </c>
    </row>
    <row r="43" spans="2:14">
      <c r="B43" s="22" t="s">
        <v>23</v>
      </c>
      <c r="C43" s="9">
        <f>[2]LUNA!J4</f>
        <v>2.2905774579717568</v>
      </c>
      <c r="D43" s="20">
        <f t="shared" si="0"/>
        <v>6.7196459646081828E-4</v>
      </c>
    </row>
    <row r="44" spans="2:14">
      <c r="B44" s="22" t="s">
        <v>50</v>
      </c>
      <c r="C44" s="9">
        <f>[2]KAVA!$J$4</f>
        <v>2.2993198635051346</v>
      </c>
      <c r="D44" s="20">
        <f t="shared" si="0"/>
        <v>6.7452927157620813E-4</v>
      </c>
    </row>
    <row r="45" spans="2:14">
      <c r="B45" s="22" t="s">
        <v>40</v>
      </c>
      <c r="C45" s="9">
        <f>[2]SHPING!$J$4</f>
        <v>2.3037250327441314</v>
      </c>
      <c r="D45" s="20">
        <f t="shared" si="0"/>
        <v>6.7582157354998426E-4</v>
      </c>
    </row>
    <row r="46" spans="2:14">
      <c r="B46" s="7" t="s">
        <v>25</v>
      </c>
      <c r="C46" s="1">
        <f>[2]POLIS!J4</f>
        <v>2.1075429348559616</v>
      </c>
      <c r="D46" s="20">
        <f t="shared" si="0"/>
        <v>6.182695253616683E-4</v>
      </c>
    </row>
    <row r="47" spans="2:14">
      <c r="B47" s="22" t="s">
        <v>36</v>
      </c>
      <c r="C47" s="9">
        <f>[2]AMP!$J$4</f>
        <v>2.4174204555866621</v>
      </c>
      <c r="D47" s="20">
        <f t="shared" si="0"/>
        <v>7.0917530217589708E-4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4.9777195821655454E-4</v>
      </c>
    </row>
    <row r="49" spans="2:4">
      <c r="B49" s="22" t="s">
        <v>43</v>
      </c>
      <c r="C49" s="9">
        <f>[2]TRX!$J$4</f>
        <v>0.96801161061396601</v>
      </c>
      <c r="D49" s="20">
        <f t="shared" si="0"/>
        <v>2.8397622138112428E-4</v>
      </c>
    </row>
    <row r="50" spans="2:4">
      <c r="B50" s="7" t="s">
        <v>5</v>
      </c>
      <c r="C50" s="1">
        <f>H$2</f>
        <v>0.19</v>
      </c>
      <c r="D50" s="20">
        <f t="shared" si="0"/>
        <v>5.5738465810541351E-5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2023-11-19T19:23:26Z</dcterms:modified>
</cp:coreProperties>
</file>