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30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5"/>
  <c r="S5"/>
  <c r="R5"/>
  <c r="R18" s="1"/>
  <c r="C5"/>
  <c r="O9" s="1"/>
  <c r="P9" s="1"/>
  <c r="J4"/>
  <c r="B14" i="38"/>
  <c r="N9" s="1"/>
  <c r="O9"/>
  <c r="P9" s="1"/>
  <c r="N8"/>
  <c r="O7"/>
  <c r="T6"/>
  <c r="S6"/>
  <c r="R6"/>
  <c r="O6"/>
  <c r="E6"/>
  <c r="D6"/>
  <c r="D14" s="1"/>
  <c r="G13" s="1"/>
  <c r="T5"/>
  <c r="T18" s="1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B10" i="36"/>
  <c r="N9"/>
  <c r="N8"/>
  <c r="O7"/>
  <c r="P7" s="1"/>
  <c r="N7"/>
  <c r="N6"/>
  <c r="E6"/>
  <c r="D6"/>
  <c r="D10" s="1"/>
  <c r="C5"/>
  <c r="O9" s="1"/>
  <c r="P9" s="1"/>
  <c r="J4"/>
  <c r="D13" i="35"/>
  <c r="B13"/>
  <c r="G12"/>
  <c r="N9"/>
  <c r="N8"/>
  <c r="N7"/>
  <c r="Q6"/>
  <c r="Q9" s="1"/>
  <c r="N6"/>
  <c r="E6"/>
  <c r="D6"/>
  <c r="C5"/>
  <c r="O9" s="1"/>
  <c r="P9" s="1"/>
  <c r="J4"/>
  <c r="K4" s="1"/>
  <c r="D41" i="34"/>
  <c r="C41"/>
  <c r="C40"/>
  <c r="D39"/>
  <c r="C39"/>
  <c r="D38"/>
  <c r="C38"/>
  <c r="C37"/>
  <c r="C36"/>
  <c r="C35"/>
  <c r="C34"/>
  <c r="B34"/>
  <c r="D33"/>
  <c r="C33" s="1"/>
  <c r="C32"/>
  <c r="C31"/>
  <c r="C30"/>
  <c r="D29"/>
  <c r="C29"/>
  <c r="T28"/>
  <c r="S28"/>
  <c r="R28"/>
  <c r="B28"/>
  <c r="C28" s="1"/>
  <c r="C27"/>
  <c r="B26"/>
  <c r="C26" s="1"/>
  <c r="T25"/>
  <c r="R25"/>
  <c r="O25"/>
  <c r="P25" s="1"/>
  <c r="T27" s="1"/>
  <c r="N25"/>
  <c r="R27" s="1"/>
  <c r="C25"/>
  <c r="T24"/>
  <c r="S24"/>
  <c r="R24"/>
  <c r="N24"/>
  <c r="C24"/>
  <c r="T23"/>
  <c r="R23"/>
  <c r="N23"/>
  <c r="C23"/>
  <c r="T22"/>
  <c r="S22" s="1"/>
  <c r="R22"/>
  <c r="C22"/>
  <c r="O23" s="1"/>
  <c r="T21"/>
  <c r="R21"/>
  <c r="V21" s="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O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B21" i="30"/>
  <c r="C19"/>
  <c r="E18"/>
  <c r="C18"/>
  <c r="C17"/>
  <c r="C16"/>
  <c r="C15"/>
  <c r="P14"/>
  <c r="O14" s="1"/>
  <c r="O3" s="1"/>
  <c r="N14"/>
  <c r="C14"/>
  <c r="C13"/>
  <c r="C12"/>
  <c r="T11"/>
  <c r="R11"/>
  <c r="C11"/>
  <c r="T10"/>
  <c r="S10" s="1"/>
  <c r="R10"/>
  <c r="C10"/>
  <c r="R9"/>
  <c r="N9" s="1"/>
  <c r="D9"/>
  <c r="D21" s="1"/>
  <c r="G20" s="1"/>
  <c r="T8"/>
  <c r="R8"/>
  <c r="N17" s="1"/>
  <c r="C8"/>
  <c r="T7"/>
  <c r="R7"/>
  <c r="E7"/>
  <c r="U6"/>
  <c r="T6"/>
  <c r="S6" s="1"/>
  <c r="O15" s="1"/>
  <c r="R6"/>
  <c r="P6"/>
  <c r="O6"/>
  <c r="N6"/>
  <c r="C6"/>
  <c r="O17" s="1"/>
  <c r="P17" s="1"/>
  <c r="T5"/>
  <c r="S5"/>
  <c r="R5"/>
  <c r="R24" s="1"/>
  <c r="C5"/>
  <c r="O9" s="1"/>
  <c r="P9" s="1"/>
  <c r="J4"/>
  <c r="K4" s="1"/>
  <c r="B10" i="29"/>
  <c r="N9" s="1"/>
  <c r="N7"/>
  <c r="E7"/>
  <c r="D7"/>
  <c r="E6"/>
  <c r="D6"/>
  <c r="D10" s="1"/>
  <c r="G9" s="1"/>
  <c r="C5"/>
  <c r="O7" s="1"/>
  <c r="P7" s="1"/>
  <c r="J4"/>
  <c r="K4" s="1"/>
  <c r="B10" i="28"/>
  <c r="N9"/>
  <c r="N8"/>
  <c r="O7"/>
  <c r="P7" s="1"/>
  <c r="N7"/>
  <c r="N6"/>
  <c r="E6"/>
  <c r="D6"/>
  <c r="D10" s="1"/>
  <c r="C5"/>
  <c r="O9" s="1"/>
  <c r="P9" s="1"/>
  <c r="J4"/>
  <c r="B15" i="27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E37" i="26"/>
  <c r="C37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R25"/>
  <c r="D25"/>
  <c r="B25"/>
  <c r="T24"/>
  <c r="R24"/>
  <c r="C24"/>
  <c r="T23"/>
  <c r="R23"/>
  <c r="C23"/>
  <c r="T22"/>
  <c r="R22"/>
  <c r="C22"/>
  <c r="T21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R13"/>
  <c r="S13" s="1"/>
  <c r="C13"/>
  <c r="R12"/>
  <c r="S12" s="1"/>
  <c r="O12"/>
  <c r="P12" s="1"/>
  <c r="N12"/>
  <c r="C12"/>
  <c r="R11"/>
  <c r="S11" s="1"/>
  <c r="C11"/>
  <c r="S10"/>
  <c r="R10"/>
  <c r="C10"/>
  <c r="B9"/>
  <c r="C9" s="1"/>
  <c r="O6" s="1"/>
  <c r="P6" s="1"/>
  <c r="R8"/>
  <c r="S8" s="1"/>
  <c r="C8"/>
  <c r="T7"/>
  <c r="R7"/>
  <c r="D7"/>
  <c r="R6"/>
  <c r="T6" s="1"/>
  <c r="N6"/>
  <c r="D6"/>
  <c r="R5"/>
  <c r="D5"/>
  <c r="D39" s="1"/>
  <c r="D20" i="25"/>
  <c r="D19"/>
  <c r="D18"/>
  <c r="D17"/>
  <c r="D16"/>
  <c r="D15"/>
  <c r="D14"/>
  <c r="D13"/>
  <c r="D12"/>
  <c r="D11"/>
  <c r="D10"/>
  <c r="D9"/>
  <c r="D8"/>
  <c r="B7"/>
  <c r="C7" s="1"/>
  <c r="O6"/>
  <c r="E6"/>
  <c r="D6"/>
  <c r="D5"/>
  <c r="D22" s="1"/>
  <c r="B15" i="24"/>
  <c r="C13"/>
  <c r="C12"/>
  <c r="C11"/>
  <c r="C10"/>
  <c r="C9"/>
  <c r="T8"/>
  <c r="R8"/>
  <c r="U8" s="1"/>
  <c r="C8"/>
  <c r="T7"/>
  <c r="S7" s="1"/>
  <c r="R7"/>
  <c r="C7"/>
  <c r="O9" s="1"/>
  <c r="R6"/>
  <c r="O6"/>
  <c r="E6"/>
  <c r="D6"/>
  <c r="D15" s="1"/>
  <c r="G14" s="1"/>
  <c r="T5"/>
  <c r="S5" s="1"/>
  <c r="R5"/>
  <c r="R21" s="1"/>
  <c r="C5"/>
  <c r="J4"/>
  <c r="K4" s="1"/>
  <c r="B11" i="23"/>
  <c r="R9"/>
  <c r="D9"/>
  <c r="T9" s="1"/>
  <c r="C9"/>
  <c r="T8"/>
  <c r="R8"/>
  <c r="P8"/>
  <c r="O8"/>
  <c r="N8"/>
  <c r="N9" s="1"/>
  <c r="C8"/>
  <c r="R7"/>
  <c r="P7"/>
  <c r="O7"/>
  <c r="N7"/>
  <c r="D7"/>
  <c r="T7" s="1"/>
  <c r="T6"/>
  <c r="S6" s="1"/>
  <c r="R6"/>
  <c r="N6"/>
  <c r="E6"/>
  <c r="D6"/>
  <c r="D11" s="1"/>
  <c r="T5"/>
  <c r="S5" s="1"/>
  <c r="R5"/>
  <c r="R22" s="1"/>
  <c r="C5"/>
  <c r="O9" s="1"/>
  <c r="P9" s="1"/>
  <c r="J4"/>
  <c r="B10" i="22"/>
  <c r="N9"/>
  <c r="N8"/>
  <c r="N7"/>
  <c r="N6"/>
  <c r="E6"/>
  <c r="D6"/>
  <c r="D10" s="1"/>
  <c r="C5"/>
  <c r="O9" s="1"/>
  <c r="P9" s="1"/>
  <c r="J4"/>
  <c r="D10" i="21"/>
  <c r="B10"/>
  <c r="N9"/>
  <c r="G9"/>
  <c r="N8"/>
  <c r="N7"/>
  <c r="N6"/>
  <c r="C5"/>
  <c r="O7" s="1"/>
  <c r="P7" s="1"/>
  <c r="J4"/>
  <c r="K4" s="1"/>
  <c r="B12" i="20"/>
  <c r="C10"/>
  <c r="T9"/>
  <c r="R9"/>
  <c r="N9"/>
  <c r="C9"/>
  <c r="T8"/>
  <c r="R8"/>
  <c r="C8"/>
  <c r="T7"/>
  <c r="R7"/>
  <c r="P7"/>
  <c r="N7"/>
  <c r="O7" s="1"/>
  <c r="C7"/>
  <c r="R6"/>
  <c r="P6"/>
  <c r="N6"/>
  <c r="N8" s="1"/>
  <c r="E6"/>
  <c r="D6"/>
  <c r="D12" s="1"/>
  <c r="G11" s="1"/>
  <c r="T5"/>
  <c r="R5"/>
  <c r="R24" s="1"/>
  <c r="C5"/>
  <c r="O9" s="1"/>
  <c r="P9" s="1"/>
  <c r="J4"/>
  <c r="K4" s="1"/>
  <c r="B14" i="19"/>
  <c r="C12"/>
  <c r="D11"/>
  <c r="D14" s="1"/>
  <c r="C11"/>
  <c r="C10"/>
  <c r="T9"/>
  <c r="S9" s="1"/>
  <c r="R9"/>
  <c r="C9"/>
  <c r="T8"/>
  <c r="S8"/>
  <c r="R8"/>
  <c r="C8"/>
  <c r="T7"/>
  <c r="R7"/>
  <c r="N8" s="1"/>
  <c r="P7"/>
  <c r="N7"/>
  <c r="C7"/>
  <c r="S7" s="1"/>
  <c r="T6"/>
  <c r="S6"/>
  <c r="R6"/>
  <c r="N6"/>
  <c r="C6"/>
  <c r="O6" s="1"/>
  <c r="R5"/>
  <c r="R33" s="1"/>
  <c r="C5"/>
  <c r="O8" s="1"/>
  <c r="P8" s="1"/>
  <c r="J4"/>
  <c r="B13" i="18"/>
  <c r="O9"/>
  <c r="P9" s="1"/>
  <c r="N9"/>
  <c r="O8"/>
  <c r="P8" s="1"/>
  <c r="N8"/>
  <c r="O7"/>
  <c r="P7" s="1"/>
  <c r="N7"/>
  <c r="D7"/>
  <c r="C7" s="1"/>
  <c r="P6"/>
  <c r="O6" s="1"/>
  <c r="N6"/>
  <c r="E6"/>
  <c r="D6"/>
  <c r="D13" s="1"/>
  <c r="G12" s="1"/>
  <c r="J4"/>
  <c r="D11" i="17"/>
  <c r="C11" s="1"/>
  <c r="O6" s="1"/>
  <c r="C10"/>
  <c r="R9"/>
  <c r="D9"/>
  <c r="B9"/>
  <c r="D8"/>
  <c r="C8" s="1"/>
  <c r="B8"/>
  <c r="B14" s="1"/>
  <c r="T7"/>
  <c r="S7"/>
  <c r="R7"/>
  <c r="C7"/>
  <c r="T6"/>
  <c r="S6" s="1"/>
  <c r="O7" s="1"/>
  <c r="R6"/>
  <c r="P6"/>
  <c r="N6"/>
  <c r="E6"/>
  <c r="D6"/>
  <c r="D14" s="1"/>
  <c r="G13" s="1"/>
  <c r="T5"/>
  <c r="R5"/>
  <c r="C5"/>
  <c r="O9" s="1"/>
  <c r="B13" i="16"/>
  <c r="N9" s="1"/>
  <c r="N8"/>
  <c r="N7"/>
  <c r="N6"/>
  <c r="E6"/>
  <c r="D6"/>
  <c r="D13" s="1"/>
  <c r="C5"/>
  <c r="O8" s="1"/>
  <c r="P8" s="1"/>
  <c r="J4"/>
  <c r="B17" i="15"/>
  <c r="C15"/>
  <c r="D14"/>
  <c r="C14"/>
  <c r="C13"/>
  <c r="C12"/>
  <c r="C11"/>
  <c r="T10"/>
  <c r="R10"/>
  <c r="E10"/>
  <c r="S9"/>
  <c r="O17" s="1"/>
  <c r="R9"/>
  <c r="N15" s="1"/>
  <c r="D9"/>
  <c r="S8"/>
  <c r="O9" s="1"/>
  <c r="R8"/>
  <c r="N9" s="1"/>
  <c r="O8"/>
  <c r="J8"/>
  <c r="J9" s="1"/>
  <c r="E8"/>
  <c r="S7"/>
  <c r="R7"/>
  <c r="T7" s="1"/>
  <c r="O7"/>
  <c r="E7"/>
  <c r="S6"/>
  <c r="R6"/>
  <c r="T6" s="1"/>
  <c r="O6"/>
  <c r="N6"/>
  <c r="D6"/>
  <c r="T5"/>
  <c r="R5"/>
  <c r="D5"/>
  <c r="J4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G18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10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9"/>
  <c r="C11"/>
  <c r="C10"/>
  <c r="T9"/>
  <c r="R9"/>
  <c r="N9"/>
  <c r="C9"/>
  <c r="T8"/>
  <c r="R8"/>
  <c r="C8"/>
  <c r="T7"/>
  <c r="S7"/>
  <c r="O7" s="1"/>
  <c r="R7"/>
  <c r="P7"/>
  <c r="N7"/>
  <c r="N8" s="1"/>
  <c r="C7"/>
  <c r="O9" s="1"/>
  <c r="P9" s="1"/>
  <c r="R6"/>
  <c r="U6" s="1"/>
  <c r="P6"/>
  <c r="O6"/>
  <c r="N6"/>
  <c r="E6"/>
  <c r="D6"/>
  <c r="D13" s="1"/>
  <c r="T5"/>
  <c r="R5"/>
  <c r="R13" s="1"/>
  <c r="C5"/>
  <c r="J4"/>
  <c r="C7" i="8"/>
  <c r="R6"/>
  <c r="U6" s="1"/>
  <c r="E6"/>
  <c r="D6"/>
  <c r="T6" s="1"/>
  <c r="C5"/>
  <c r="O8" s="1"/>
  <c r="B5"/>
  <c r="N7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O30"/>
  <c r="P30" s="1"/>
  <c r="N30"/>
  <c r="O29"/>
  <c r="N29"/>
  <c r="O23"/>
  <c r="P23" s="1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D7"/>
  <c r="O6"/>
  <c r="N6"/>
  <c r="P6" s="1"/>
  <c r="D6"/>
  <c r="D5"/>
  <c r="D9" s="1"/>
  <c r="K4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B35"/>
  <c r="C35" s="1"/>
  <c r="M34"/>
  <c r="C34"/>
  <c r="N33"/>
  <c r="O33" s="1"/>
  <c r="M33"/>
  <c r="D33"/>
  <c r="B33"/>
  <c r="C33" s="1"/>
  <c r="N19" s="1"/>
  <c r="O19" s="1"/>
  <c r="C32"/>
  <c r="N49" s="1"/>
  <c r="O49" s="1"/>
  <c r="B30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S19" s="1"/>
  <c r="R19"/>
  <c r="M50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P11" i="4" l="1"/>
  <c r="P17" s="1"/>
  <c r="P13"/>
  <c r="P21"/>
  <c r="P29"/>
  <c r="P31"/>
  <c r="P11" i="13"/>
  <c r="P3" i="31"/>
  <c r="P6" i="15"/>
  <c r="N75" i="2"/>
  <c r="N73"/>
  <c r="N76"/>
  <c r="O76" s="1"/>
  <c r="N74"/>
  <c r="O9"/>
  <c r="O14" s="1"/>
  <c r="N4"/>
  <c r="T10" i="1"/>
  <c r="S10" s="1"/>
  <c r="P29"/>
  <c r="O6"/>
  <c r="P6" s="1"/>
  <c r="O37"/>
  <c r="P37" s="1"/>
  <c r="O36"/>
  <c r="O35"/>
  <c r="O34"/>
  <c r="N52" i="2"/>
  <c r="O52" s="1"/>
  <c r="N50"/>
  <c r="O50" s="1"/>
  <c r="N51"/>
  <c r="O51" s="1"/>
  <c r="O22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H38" i="5"/>
  <c r="H37"/>
  <c r="G12" i="9"/>
  <c r="K4"/>
  <c r="O3"/>
  <c r="N3"/>
  <c r="P18" i="1"/>
  <c r="O20"/>
  <c r="P20" s="1"/>
  <c r="N26"/>
  <c r="N27"/>
  <c r="N28"/>
  <c r="B39"/>
  <c r="N26" i="2"/>
  <c r="O26" s="1"/>
  <c r="N27"/>
  <c r="O27" s="1"/>
  <c r="D30"/>
  <c r="T21" s="1"/>
  <c r="S21" s="1"/>
  <c r="B31"/>
  <c r="N35"/>
  <c r="O35" s="1"/>
  <c r="N36"/>
  <c r="O36" s="1"/>
  <c r="N42"/>
  <c r="O42" s="1"/>
  <c r="N44"/>
  <c r="O44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G13" i="11"/>
  <c r="K4"/>
  <c r="N3" i="13"/>
  <c r="O3"/>
  <c r="T5" i="1"/>
  <c r="O19"/>
  <c r="P19" s="1"/>
  <c r="O26"/>
  <c r="P26" s="1"/>
  <c r="O27"/>
  <c r="P27" s="1"/>
  <c r="O28"/>
  <c r="P28" s="1"/>
  <c r="N34"/>
  <c r="N35"/>
  <c r="N36"/>
  <c r="T5" i="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P26" i="4"/>
  <c r="I37" i="5"/>
  <c r="K37" s="1"/>
  <c r="I38"/>
  <c r="K38" s="1"/>
  <c r="P25" i="13"/>
  <c r="R37" i="15"/>
  <c r="N25"/>
  <c r="N23"/>
  <c r="N24"/>
  <c r="N22"/>
  <c r="N9" i="17"/>
  <c r="N8"/>
  <c r="J4"/>
  <c r="K4" s="1"/>
  <c r="N7"/>
  <c r="O3"/>
  <c r="N3"/>
  <c r="G13" i="19"/>
  <c r="K4"/>
  <c r="G10" i="23"/>
  <c r="K4"/>
  <c r="N12" i="25"/>
  <c r="N6"/>
  <c r="R9" i="27"/>
  <c r="D16"/>
  <c r="T9" s="1"/>
  <c r="R43" i="34"/>
  <c r="T5"/>
  <c r="O26"/>
  <c r="P26" s="1"/>
  <c r="O24"/>
  <c r="P24" s="1"/>
  <c r="O3"/>
  <c r="P23"/>
  <c r="L39" i="5"/>
  <c r="D77"/>
  <c r="D5" i="8"/>
  <c r="N6"/>
  <c r="O7"/>
  <c r="P7" s="1"/>
  <c r="N8"/>
  <c r="P8" s="1"/>
  <c r="O9"/>
  <c r="B13"/>
  <c r="O8" i="9"/>
  <c r="P8" s="1"/>
  <c r="P11" s="1"/>
  <c r="T6" i="10"/>
  <c r="T17" s="1"/>
  <c r="O7"/>
  <c r="P7" s="1"/>
  <c r="O8"/>
  <c r="P8" s="1"/>
  <c r="O9"/>
  <c r="P9" s="1"/>
  <c r="U5" i="11"/>
  <c r="N7"/>
  <c r="P7" s="1"/>
  <c r="O8"/>
  <c r="O9"/>
  <c r="P9" s="1"/>
  <c r="R14"/>
  <c r="O6" i="12"/>
  <c r="P6" s="1"/>
  <c r="O8"/>
  <c r="P8" s="1"/>
  <c r="V7" i="13"/>
  <c r="R19"/>
  <c r="T15" i="14"/>
  <c r="T8" i="15"/>
  <c r="T37" s="1"/>
  <c r="R17" i="27"/>
  <c r="K4" i="32"/>
  <c r="G17" i="15"/>
  <c r="D17"/>
  <c r="K4" s="1"/>
  <c r="G12" i="16"/>
  <c r="K4"/>
  <c r="N3" i="18"/>
  <c r="O3"/>
  <c r="P6" i="19"/>
  <c r="G9" i="22"/>
  <c r="K4"/>
  <c r="G9" i="28"/>
  <c r="K4"/>
  <c r="G9" i="36"/>
  <c r="K4"/>
  <c r="G8" i="4"/>
  <c r="R5" i="8"/>
  <c r="R13" s="1"/>
  <c r="O6"/>
  <c r="S5" i="9"/>
  <c r="T6"/>
  <c r="T13" s="1"/>
  <c r="N6" i="11"/>
  <c r="P6" s="1"/>
  <c r="N8"/>
  <c r="K4" i="12"/>
  <c r="O7"/>
  <c r="P7" s="1"/>
  <c r="O6" i="14"/>
  <c r="P6" s="1"/>
  <c r="O7"/>
  <c r="P7" s="1"/>
  <c r="O8"/>
  <c r="P8" s="1"/>
  <c r="S5" i="15"/>
  <c r="N7"/>
  <c r="P7" s="1"/>
  <c r="N8"/>
  <c r="P8" s="1"/>
  <c r="P9"/>
  <c r="P9" i="17"/>
  <c r="P7"/>
  <c r="K4" i="18"/>
  <c r="P6" i="25"/>
  <c r="T18" i="39"/>
  <c r="O14" i="15"/>
  <c r="O15"/>
  <c r="P15" s="1"/>
  <c r="N16"/>
  <c r="N17"/>
  <c r="P17" s="1"/>
  <c r="O7" i="16"/>
  <c r="P7" s="1"/>
  <c r="O9"/>
  <c r="P9" s="1"/>
  <c r="U5" i="17"/>
  <c r="O8"/>
  <c r="P8" s="1"/>
  <c r="R8"/>
  <c r="R13" s="1"/>
  <c r="T8"/>
  <c r="S8" s="1"/>
  <c r="P11" i="18"/>
  <c r="O7" i="19"/>
  <c r="O3" s="1"/>
  <c r="O9"/>
  <c r="O6" i="20"/>
  <c r="T6"/>
  <c r="S6" s="1"/>
  <c r="O6" i="21"/>
  <c r="P6" s="1"/>
  <c r="O8"/>
  <c r="P8" s="1"/>
  <c r="O9"/>
  <c r="P9" s="1"/>
  <c r="O7" i="22"/>
  <c r="P7" s="1"/>
  <c r="T22" i="23"/>
  <c r="T6" i="24"/>
  <c r="S6" s="1"/>
  <c r="N7"/>
  <c r="O8"/>
  <c r="N9"/>
  <c r="P9" s="1"/>
  <c r="T21"/>
  <c r="O12" i="25"/>
  <c r="P12" s="1"/>
  <c r="B22"/>
  <c r="J4" s="1"/>
  <c r="R9" i="26"/>
  <c r="S9" s="1"/>
  <c r="B39"/>
  <c r="G39" s="1"/>
  <c r="O8" i="27"/>
  <c r="O14"/>
  <c r="N15"/>
  <c r="P15" s="1"/>
  <c r="O16"/>
  <c r="O17"/>
  <c r="P17" s="1"/>
  <c r="B18"/>
  <c r="J4" s="1"/>
  <c r="O6" i="29"/>
  <c r="O8"/>
  <c r="O9"/>
  <c r="P9" s="1"/>
  <c r="O7" i="30"/>
  <c r="N3" s="1"/>
  <c r="P3" s="1"/>
  <c r="O8"/>
  <c r="V8"/>
  <c r="N15"/>
  <c r="P15" s="1"/>
  <c r="N16"/>
  <c r="T6" i="31"/>
  <c r="T17" s="1"/>
  <c r="O9"/>
  <c r="P9" s="1"/>
  <c r="P12" s="1"/>
  <c r="O6" i="32"/>
  <c r="P6" s="1"/>
  <c r="P11" s="1"/>
  <c r="O7" i="33"/>
  <c r="P7" s="1"/>
  <c r="D5" i="34"/>
  <c r="D43" s="1"/>
  <c r="N9"/>
  <c r="P9" s="1"/>
  <c r="P11" s="1"/>
  <c r="T26"/>
  <c r="N39"/>
  <c r="B43"/>
  <c r="J4" s="1"/>
  <c r="K4" s="1"/>
  <c r="O6" i="35"/>
  <c r="P6" s="1"/>
  <c r="P11" s="1"/>
  <c r="O7"/>
  <c r="P7" s="1"/>
  <c r="Q7"/>
  <c r="O8"/>
  <c r="P8" s="1"/>
  <c r="Q8"/>
  <c r="T18" i="37"/>
  <c r="O8" i="39"/>
  <c r="P8" s="1"/>
  <c r="D14"/>
  <c r="G13" s="1"/>
  <c r="T9" i="15"/>
  <c r="N14"/>
  <c r="O16"/>
  <c r="P16" s="1"/>
  <c r="O6" i="16"/>
  <c r="P6" s="1"/>
  <c r="T9" i="17"/>
  <c r="S5" i="19"/>
  <c r="T5" s="1"/>
  <c r="T33" s="1"/>
  <c r="W33" s="1"/>
  <c r="N9"/>
  <c r="S5" i="20"/>
  <c r="O8"/>
  <c r="P8" s="1"/>
  <c r="P11" s="1"/>
  <c r="O6" i="22"/>
  <c r="P6" s="1"/>
  <c r="O8"/>
  <c r="P8" s="1"/>
  <c r="P6" i="23"/>
  <c r="C7"/>
  <c r="N6" i="24"/>
  <c r="P6" s="1"/>
  <c r="O7"/>
  <c r="P7" s="1"/>
  <c r="N8"/>
  <c r="T5" i="26"/>
  <c r="T39" s="1"/>
  <c r="S5" i="27"/>
  <c r="T6"/>
  <c r="T17" s="1"/>
  <c r="N14"/>
  <c r="D15"/>
  <c r="T10" s="1"/>
  <c r="N16"/>
  <c r="O6" i="28"/>
  <c r="P6" s="1"/>
  <c r="P11" s="1"/>
  <c r="O8"/>
  <c r="P8" s="1"/>
  <c r="N6" i="29"/>
  <c r="N8"/>
  <c r="N7" i="30"/>
  <c r="N8"/>
  <c r="C9"/>
  <c r="T9"/>
  <c r="V9" s="1"/>
  <c r="O16"/>
  <c r="P16" s="1"/>
  <c r="O6" i="33"/>
  <c r="P6" s="1"/>
  <c r="O8"/>
  <c r="P8" s="1"/>
  <c r="P16" i="34"/>
  <c r="P19" s="1"/>
  <c r="O6" i="36"/>
  <c r="P6" s="1"/>
  <c r="P11" s="1"/>
  <c r="O8"/>
  <c r="P8" s="1"/>
  <c r="O7" i="37"/>
  <c r="J4" i="38"/>
  <c r="K4" s="1"/>
  <c r="S5"/>
  <c r="N6"/>
  <c r="P6" s="1"/>
  <c r="N7"/>
  <c r="P7" s="1"/>
  <c r="O6" i="39"/>
  <c r="P6" s="1"/>
  <c r="O7"/>
  <c r="P7" s="1"/>
  <c r="P3" i="17" l="1"/>
  <c r="P35" i="4"/>
  <c r="P12" i="10"/>
  <c r="P11" i="38"/>
  <c r="P11" i="16"/>
  <c r="P19" i="30"/>
  <c r="P12" i="17"/>
  <c r="P3" i="18"/>
  <c r="O46" i="2"/>
  <c r="O38"/>
  <c r="O30"/>
  <c r="P3" i="9"/>
  <c r="O54" i="2"/>
  <c r="P11" i="15"/>
  <c r="P7" i="37"/>
  <c r="P11" s="1"/>
  <c r="N3"/>
  <c r="P11" i="23"/>
  <c r="O6"/>
  <c r="O3" i="20"/>
  <c r="N3"/>
  <c r="N9" i="8"/>
  <c r="J4"/>
  <c r="D31" i="2"/>
  <c r="T22"/>
  <c r="T20"/>
  <c r="R20"/>
  <c r="M57"/>
  <c r="O57" s="1"/>
  <c r="R22"/>
  <c r="D39" i="1"/>
  <c r="D43" s="1"/>
  <c r="T22"/>
  <c r="T18"/>
  <c r="R18"/>
  <c r="N10"/>
  <c r="P10" s="1"/>
  <c r="R22"/>
  <c r="P11" i="39"/>
  <c r="P11" i="33"/>
  <c r="P11" i="22"/>
  <c r="G43" i="34"/>
  <c r="P8" i="30"/>
  <c r="P6" i="29"/>
  <c r="P11" i="21"/>
  <c r="P14" i="15"/>
  <c r="P19" s="1"/>
  <c r="K4" i="39"/>
  <c r="T24" i="30"/>
  <c r="T13" i="17"/>
  <c r="P12" i="14"/>
  <c r="N3" i="19"/>
  <c r="P3" s="1"/>
  <c r="D18" i="27"/>
  <c r="G17" s="1"/>
  <c r="T24" i="20"/>
  <c r="P8" i="11"/>
  <c r="P11" s="1"/>
  <c r="N18" i="8"/>
  <c r="O18" s="1"/>
  <c r="P28" i="34"/>
  <c r="T43"/>
  <c r="W43" s="1"/>
  <c r="P3" i="13"/>
  <c r="P35" i="1"/>
  <c r="O75" i="2"/>
  <c r="O9" i="26"/>
  <c r="P9" s="1"/>
  <c r="J4"/>
  <c r="O24" i="15"/>
  <c r="P24" s="1"/>
  <c r="O22"/>
  <c r="P22" s="1"/>
  <c r="O25"/>
  <c r="P25" s="1"/>
  <c r="O23"/>
  <c r="P23" s="1"/>
  <c r="N3" i="8"/>
  <c r="P6"/>
  <c r="O3"/>
  <c r="P3" s="1"/>
  <c r="D13"/>
  <c r="G12" s="1"/>
  <c r="T5"/>
  <c r="M39" i="5"/>
  <c r="L40"/>
  <c r="M40" s="1"/>
  <c r="N8" i="27"/>
  <c r="P8" s="1"/>
  <c r="N6"/>
  <c r="P6" s="1"/>
  <c r="N9"/>
  <c r="P9" s="1"/>
  <c r="N7"/>
  <c r="P7" s="1"/>
  <c r="H42" i="5"/>
  <c r="I42" s="1"/>
  <c r="K42" s="1"/>
  <c r="H39"/>
  <c r="M4" i="2"/>
  <c r="O4" s="1"/>
  <c r="N3" i="34"/>
  <c r="P7" i="30"/>
  <c r="P11" s="1"/>
  <c r="P8" i="29"/>
  <c r="K4" i="27"/>
  <c r="P16"/>
  <c r="P14"/>
  <c r="P8" i="24"/>
  <c r="P11" s="1"/>
  <c r="P9" i="19"/>
  <c r="P13" s="1"/>
  <c r="O3" i="37"/>
  <c r="P3" s="1"/>
  <c r="R39" i="26"/>
  <c r="P12" i="12"/>
  <c r="P9" i="8"/>
  <c r="P3" i="34"/>
  <c r="T37" i="2"/>
  <c r="P31" i="1"/>
  <c r="T32"/>
  <c r="P23"/>
  <c r="B38" i="2"/>
  <c r="D38"/>
  <c r="G37" s="1"/>
  <c r="P34" i="1"/>
  <c r="P36"/>
  <c r="N3"/>
  <c r="P3" s="1"/>
  <c r="B43"/>
  <c r="O74" i="2"/>
  <c r="O73"/>
  <c r="O78" l="1"/>
  <c r="P20" i="27"/>
  <c r="H40" i="5"/>
  <c r="I40" s="1"/>
  <c r="K40" s="1"/>
  <c r="I39"/>
  <c r="K39" s="1"/>
  <c r="J13" s="1"/>
  <c r="T13" i="8"/>
  <c r="S5"/>
  <c r="G42" i="1"/>
  <c r="G7"/>
  <c r="P11" i="27"/>
  <c r="S18" i="1"/>
  <c r="S20" i="2"/>
  <c r="P3" i="20"/>
  <c r="J12" i="1"/>
  <c r="J13" s="1"/>
  <c r="J4"/>
  <c r="K4" s="1"/>
  <c r="J7" i="2"/>
  <c r="J8" s="1"/>
  <c r="J4"/>
  <c r="K4" s="1"/>
  <c r="K14" i="5"/>
  <c r="M47"/>
  <c r="N11" i="1"/>
  <c r="R32"/>
  <c r="M58" i="2"/>
  <c r="R37"/>
  <c r="O3" i="23"/>
  <c r="N3"/>
  <c r="P39" i="1"/>
  <c r="P11" i="8"/>
  <c r="P27" i="15"/>
  <c r="P11" i="29"/>
  <c r="K4" i="8"/>
  <c r="N59" i="2" l="1"/>
  <c r="O59" s="1"/>
  <c r="N60"/>
  <c r="O60" s="1"/>
  <c r="N58"/>
  <c r="O58" s="1"/>
  <c r="O12" i="1"/>
  <c r="P12" s="1"/>
  <c r="O11"/>
  <c r="P11" s="1"/>
  <c r="O13"/>
  <c r="P13" s="1"/>
  <c r="P3" i="23"/>
  <c r="J15" i="5"/>
  <c r="J16" s="1"/>
  <c r="O47"/>
  <c r="P47" s="1"/>
  <c r="P15" i="1" l="1"/>
  <c r="O62" i="2"/>
</calcChain>
</file>

<file path=xl/sharedStrings.xml><?xml version="1.0" encoding="utf-8"?>
<sst xmlns="http://schemas.openxmlformats.org/spreadsheetml/2006/main" count="858" uniqueCount="100">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</sst>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2370944"/>
        <c:axId val="82372480"/>
      </c:lineChart>
      <c:dateAx>
        <c:axId val="82370944"/>
        <c:scaling>
          <c:orientation val="minMax"/>
        </c:scaling>
        <c:axPos val="b"/>
        <c:numFmt formatCode="dd/mm/yy;@" sourceLinked="1"/>
        <c:majorTickMark val="none"/>
        <c:tickLblPos val="nextTo"/>
        <c:crossAx val="82372480"/>
        <c:crosses val="autoZero"/>
        <c:lblOffset val="100"/>
      </c:dateAx>
      <c:valAx>
        <c:axId val="823724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370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2232.5669850517629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1260.7809431699131</v>
      </c>
      <c r="K4" s="4">
        <f>(J4/D43-1)</f>
        <v>-0.1730374310945525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2699.7195145201645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6.5005100000000001E-3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4.0947131999999997E-2</v>
      </c>
      <c r="O11" s="24">
        <f>($S$18*[1]Params!K16)</f>
        <v>3369.5843127742878</v>
      </c>
      <c r="P11" s="25">
        <f>(O11*N11)</f>
        <v>137.97481364029804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6.5005100000000001E-3</v>
      </c>
      <c r="C12" s="28">
        <v>0</v>
      </c>
      <c r="D12" s="29">
        <f t="shared" si="0"/>
        <v>0</v>
      </c>
      <c r="E12" s="23">
        <f>(B12*J3)</f>
        <v>14.512824011998836</v>
      </c>
      <c r="I12" t="s">
        <v>13</v>
      </c>
      <c r="J12">
        <f>(J11-B43)</f>
        <v>3.5277439999999993E-2</v>
      </c>
      <c r="N12">
        <f>($B$35/5)</f>
        <v>2.2796066E-2</v>
      </c>
      <c r="O12" s="24">
        <f>($S$18*[1]Params!K17)</f>
        <v>6739.1686255485756</v>
      </c>
      <c r="P12" s="25">
        <f>(O12*N12)</f>
        <v>153.62653277313461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78.759247861144445</v>
      </c>
      <c r="N13">
        <f>($B$35/5)</f>
        <v>2.2796066E-2</v>
      </c>
      <c r="O13" s="24">
        <f>($S$18*[1]Params!K18)</f>
        <v>13478.337251097151</v>
      </c>
      <c r="P13" s="25">
        <f>(O13*N13)</f>
        <v>307.25306554626923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606.30963695970195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0.10933533000000001</v>
      </c>
      <c r="S18" s="24">
        <f>(T18/R18)</f>
        <v>1684.7921563871439</v>
      </c>
      <c r="T18" s="25">
        <f>(D35+1283.68*B39)</f>
        <v>184.20730639999999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8.5933959999999997E-3</v>
      </c>
      <c r="O19" s="24">
        <f>($S$19*[1]Params!K16)</f>
        <v>3443.0454252452978</v>
      </c>
      <c r="P19" s="25">
        <f>(O19*N19)</f>
        <v>29.58745278512124</v>
      </c>
      <c r="R19" s="26">
        <f>(B36+B38)</f>
        <v>2.254099E-2</v>
      </c>
      <c r="S19" s="24">
        <f>(T19/R19)</f>
        <v>1721.5227126226489</v>
      </c>
      <c r="T19" s="25">
        <f>(D36+1269.75*B38)</f>
        <v>38.804826250000005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4.6491980000000002E-3</v>
      </c>
      <c r="O20" s="24">
        <f>($S$19*[1]Params!K17)</f>
        <v>6886.0908504905956</v>
      </c>
      <c r="P20" s="25">
        <f>(O20*N20)</f>
        <v>32.014799809919175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4.6491980000000002E-3</v>
      </c>
      <c r="O21" s="24">
        <f>($S$19*[1]Params!K18)</f>
        <v>13772.181700981191</v>
      </c>
      <c r="P21" s="25">
        <f>(O21*N21)</f>
        <v>64.029599619838351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126.76337721487877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0.54434296000000004</v>
      </c>
      <c r="T32" s="25">
        <f>(SUM(T5:T31))</f>
        <v>1478.2289255217843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0.11398033</v>
      </c>
      <c r="C35" s="24">
        <f>(D35/B35)</f>
        <v>1668.445774810443</v>
      </c>
      <c r="D35" s="25">
        <v>190.17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2.3245990000000001E-2</v>
      </c>
      <c r="C36" s="24">
        <f>(D36/B36)</f>
        <v>1707.8214350087908</v>
      </c>
      <c r="D36" s="25">
        <v>39.700000000000003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2699.7195145201645</v>
      </c>
    </row>
    <row r="43" spans="2:16">
      <c r="B43">
        <f>(SUM(B5:B42))</f>
        <v>0.56472255999999998</v>
      </c>
      <c r="D43" s="25">
        <f>(SUM(D5:D42))</f>
        <v>1524.5925155217844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0.20236232348611369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12.810695108572263</v>
      </c>
      <c r="K4" s="4">
        <f>(J4/D14-1)</f>
        <v>0.3037728904625856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0.5629229</v>
      </c>
      <c r="C6" s="28">
        <v>0</v>
      </c>
      <c r="D6" s="28">
        <f>(B6*C6)</f>
        <v>0</v>
      </c>
      <c r="E6" s="23">
        <f>(B6*J3)</f>
        <v>0.11391438598754122</v>
      </c>
      <c r="M6" t="s">
        <v>11</v>
      </c>
      <c r="N6" s="35">
        <f>($B$14/5)</f>
        <v>12.661146489999998</v>
      </c>
      <c r="O6" s="23">
        <f>($C$5*[1]Params!K8)</f>
        <v>0.21940472231459929</v>
      </c>
      <c r="P6" s="23">
        <f>(O6*N6)</f>
        <v>2.7779153298229131</v>
      </c>
      <c r="R6" s="47">
        <f>(B6)</f>
        <v>0.5629229</v>
      </c>
      <c r="S6" s="28">
        <v>0</v>
      </c>
      <c r="T6" s="28">
        <f>(D6)</f>
        <v>0</v>
      </c>
      <c r="U6" s="23">
        <f>(E6)</f>
        <v>0.11391438598754122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12.661146489999998</v>
      </c>
      <c r="O7" s="23">
        <f>($C$5*[1]Params!K9)</f>
        <v>0.27003658131027602</v>
      </c>
      <c r="P7" s="23">
        <f>(O7*N7)</f>
        <v>3.4189727136282007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12.661146489999998</v>
      </c>
      <c r="O8" s="23">
        <f>($C$5*[1]Params!K10)</f>
        <v>0.37130029930162955</v>
      </c>
      <c r="P8" s="23">
        <f>(O8*N8)</f>
        <v>4.7010874812387762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12.661146489999998</v>
      </c>
      <c r="O9" s="23">
        <f>($C$5*[1]Params!K11)</f>
        <v>0.84386431659461258</v>
      </c>
      <c r="P9" s="23">
        <f>(O9*N9)</f>
        <v>10.684289730088127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21.582265254778015</v>
      </c>
    </row>
    <row r="13" spans="2:21">
      <c r="F13" t="s">
        <v>9</v>
      </c>
      <c r="G13" s="23">
        <f>(D14/B14)</f>
        <v>0.15521286334947065</v>
      </c>
    </row>
    <row r="14" spans="2:21">
      <c r="B14" s="35">
        <f>(SUM(B5:B13))</f>
        <v>63.305732449999994</v>
      </c>
      <c r="D14" s="23">
        <f>(SUM(D5:D13))</f>
        <v>9.8258639999999993</v>
      </c>
    </row>
    <row r="17" spans="11:20">
      <c r="N17" s="35"/>
      <c r="R17" s="35">
        <f>(SUM(R5:R16))</f>
        <v>63.305732450000001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1.6397098402740471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22.517349143188962</v>
      </c>
      <c r="K4" s="4">
        <f>(J4/D14-1)</f>
        <v>-0.43009084567198952</v>
      </c>
      <c r="R4" t="s">
        <v>5</v>
      </c>
      <c r="S4" t="s">
        <v>6</v>
      </c>
      <c r="T4" t="s">
        <v>7</v>
      </c>
    </row>
    <row r="5" spans="2:21">
      <c r="B5" s="35">
        <v>13.089294219999999</v>
      </c>
      <c r="C5" s="23">
        <f>(D5/B5)</f>
        <v>3.0330130359007246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0.57728462999999997</v>
      </c>
      <c r="S5" s="28">
        <v>0</v>
      </c>
      <c r="T5" s="29">
        <f>(D6)</f>
        <v>0</v>
      </c>
      <c r="U5" s="23">
        <f>(R5*J3)</f>
        <v>0.94657928844996231</v>
      </c>
    </row>
    <row r="6" spans="2:21">
      <c r="B6" s="47">
        <v>0.57728462999999997</v>
      </c>
      <c r="C6" s="28">
        <v>0</v>
      </c>
      <c r="D6" s="29">
        <f>(B6*C6)</f>
        <v>0</v>
      </c>
      <c r="E6" s="23">
        <f>(B6*J3)</f>
        <v>0.94657928844996231</v>
      </c>
      <c r="M6" t="s">
        <v>11</v>
      </c>
      <c r="N6" s="35">
        <f>(SUM(R5:R7)/5)</f>
        <v>2.7465041179999998</v>
      </c>
      <c r="O6" s="23">
        <f>($C$5*[1]Params!K8)</f>
        <v>3.9429169466709419</v>
      </c>
      <c r="P6" s="23">
        <f>(O6*N6)</f>
        <v>10.829237630963728</v>
      </c>
      <c r="R6" s="35">
        <f>(B5)</f>
        <v>13.089294219999999</v>
      </c>
      <c r="S6" s="23">
        <f>(T6/R6)</f>
        <v>3.0330130359007246</v>
      </c>
      <c r="T6" s="23">
        <f>(D5)</f>
        <v>39.700000000000003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2.7465041179999998</v>
      </c>
      <c r="O7" s="23">
        <f>($C$5*[1]Params!K9)</f>
        <v>4.8528208574411593</v>
      </c>
      <c r="P7" s="23">
        <f>(O7*N7)</f>
        <v>13.328292468878434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0.29770690996279264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2.7465041179999998</v>
      </c>
      <c r="O8" s="23">
        <f>($C$5*[1]Params!K10)</f>
        <v>6.672628678981595</v>
      </c>
      <c r="P8" s="23">
        <f>(O8*N8)</f>
        <v>18.326402144707849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2.7465041179999998</v>
      </c>
      <c r="O9" s="23">
        <f>($C$5*[1]Params!K11)</f>
        <v>15.165065179503623</v>
      </c>
      <c r="P9" s="23">
        <f>(O9*N9)</f>
        <v>41.65091396524511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84.134846209795114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2.8771424845902969</v>
      </c>
    </row>
    <row r="14" spans="2:21">
      <c r="B14" s="35">
        <f>(SUM(B5:B13))</f>
        <v>13.73252059</v>
      </c>
      <c r="D14" s="23">
        <f>(SUM(D5:D13))</f>
        <v>39.510418410000007</v>
      </c>
      <c r="R14" s="35">
        <f>(SUM(R5:R13))</f>
        <v>13.732520589999998</v>
      </c>
      <c r="T14" s="23">
        <f>(SUM(T5:T13))</f>
        <v>39.51041841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10.68256170689544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13.075860505154328</v>
      </c>
      <c r="K4" s="4">
        <f>(J4/D14-1)</f>
        <v>0.19632758510103643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0.9393824940368769</v>
      </c>
      <c r="M6" t="s">
        <v>11</v>
      </c>
      <c r="N6" s="1">
        <f>(SUM($B$5:$B$7)/5)</f>
        <v>0.24480758200000002</v>
      </c>
      <c r="O6" s="23">
        <f>($C$5*[1]Params!K8)</f>
        <v>12.800900900900901</v>
      </c>
      <c r="P6" s="23">
        <f>(O6*N6)</f>
        <v>3.1337575969711713</v>
      </c>
    </row>
    <row r="7" spans="2:16">
      <c r="B7" s="47">
        <v>2.6101840000000001E-2</v>
      </c>
      <c r="C7" s="28">
        <v>0</v>
      </c>
      <c r="D7" s="29">
        <f>(C7*B7)</f>
        <v>0</v>
      </c>
      <c r="E7" s="23">
        <f>(B7*J4)</f>
        <v>0.34130401876785743</v>
      </c>
      <c r="N7" s="1">
        <f>(SUM($B$5:$B$7)/5)</f>
        <v>0.24480758200000002</v>
      </c>
      <c r="O7" s="23">
        <f>($C$5*[1]Params!K9)</f>
        <v>15.754954954954954</v>
      </c>
      <c r="P7" s="23">
        <f>(O7*N7)</f>
        <v>3.8569324270414413</v>
      </c>
    </row>
    <row r="8" spans="2:16">
      <c r="N8" s="1">
        <f>(SUM($B$5:$B$7)/5)</f>
        <v>0.24480758200000002</v>
      </c>
      <c r="O8" s="23">
        <f>($C$5*[1]Params!K10)</f>
        <v>21.663063063063063</v>
      </c>
      <c r="P8" s="23">
        <f>(O8*N8)</f>
        <v>5.3032820871819828</v>
      </c>
    </row>
    <row r="9" spans="2:16">
      <c r="N9" s="1">
        <f>(SUM($B$5:$B$7)/5)</f>
        <v>0.24480758200000002</v>
      </c>
      <c r="O9" s="23">
        <f>($C$5*[1]Params!K11)</f>
        <v>49.234234234234229</v>
      </c>
      <c r="P9" s="23">
        <f>(O9*N9)</f>
        <v>12.052913834504505</v>
      </c>
    </row>
    <row r="12" spans="2:16">
      <c r="P12" s="23">
        <f>(SUM(P6:P9))</f>
        <v>24.3468859456991</v>
      </c>
    </row>
    <row r="13" spans="2:16">
      <c r="F13" t="s">
        <v>9</v>
      </c>
      <c r="G13" s="23">
        <f>(D14/B14)</f>
        <v>8.9294619968102129</v>
      </c>
    </row>
    <row r="14" spans="2:16">
      <c r="B14" s="19">
        <f>(SUM(B5:B13))</f>
        <v>1.2240379100000001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40.934433698119797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55.778841063576102</v>
      </c>
      <c r="K4" s="4">
        <f>(J4/D19-1)</f>
        <v>-38.635673459619362</v>
      </c>
      <c r="R4" t="s">
        <v>5</v>
      </c>
      <c r="S4" t="s">
        <v>6</v>
      </c>
      <c r="T4" t="s">
        <v>7</v>
      </c>
    </row>
    <row r="5" spans="2:22">
      <c r="B5" s="26">
        <v>2.52346301</v>
      </c>
      <c r="C5" s="23">
        <f>(D5/B5)</f>
        <v>15.732348698069485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1.58061E-2</v>
      </c>
      <c r="S5" s="28">
        <v>0</v>
      </c>
      <c r="T5" s="29">
        <f>(D6)</f>
        <v>0</v>
      </c>
      <c r="U5" s="23">
        <f>(R5*J3)</f>
        <v>0.64701375247585136</v>
      </c>
    </row>
    <row r="6" spans="2:22">
      <c r="B6" s="27">
        <v>1.58061E-2</v>
      </c>
      <c r="C6" s="28">
        <v>0</v>
      </c>
      <c r="D6" s="29">
        <f>(B6*C6)</f>
        <v>0</v>
      </c>
      <c r="E6" s="23">
        <f>(B6*J3)</f>
        <v>0.64701375247585136</v>
      </c>
      <c r="M6" t="s">
        <v>11</v>
      </c>
      <c r="N6" s="26">
        <f>($B$5+$R$7)/5</f>
        <v>0.51115201799999999</v>
      </c>
      <c r="O6" s="23">
        <f>($C$5*[1]Params!K8)</f>
        <v>20.452053307490331</v>
      </c>
      <c r="P6" s="23">
        <f>(O6*N6)</f>
        <v>10.454108320367258</v>
      </c>
      <c r="Q6" t="s">
        <v>12</v>
      </c>
      <c r="R6" s="26">
        <f>B5+B13+B15+B17</f>
        <v>1.02516301</v>
      </c>
      <c r="S6" s="23">
        <f>(T6/R6)</f>
        <v>16.553594730266365</v>
      </c>
      <c r="T6" s="23">
        <f>D5-(-B13-B15)*15.13+B17*15.25</f>
        <v>16.970133000000004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1.5257175699028702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0.54450093399999988</v>
      </c>
      <c r="O9" s="23">
        <f>($S$6*[1]Params!K11)</f>
        <v>82.767973651331829</v>
      </c>
      <c r="P9" s="23">
        <f>(O9*N9)</f>
        <v>45.067238958437564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85.910805968804823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-1.0876498262224481</v>
      </c>
    </row>
    <row r="19" spans="2:20">
      <c r="B19" s="26">
        <f>(SUM(B5:B18))</f>
        <v>1.3626386399999992</v>
      </c>
      <c r="D19" s="23">
        <f>(SUM(D5:D18))</f>
        <v>-1.4820736799999921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1.3626386400000001</v>
      </c>
      <c r="T19" s="23">
        <f>(SUM(T5:T18))</f>
        <v>-1.4820736799999938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3.8137752831457448E-3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3.6432470454833261</v>
      </c>
      <c r="K4" s="4">
        <f>(J4/D13-1)</f>
        <v>0.2863841587689846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252.47902902101191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179.71129315456926</v>
      </c>
      <c r="K4" s="4">
        <f>(J4/D17-1)</f>
        <v>-9.5345131094420221E-2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0.11197509400000001</v>
      </c>
      <c r="O6" s="23">
        <f>($S$8*[1]Params!K8)</f>
        <v>369.11958296726232</v>
      </c>
      <c r="P6" s="23">
        <f>(O6*N6)</f>
        <v>41.3322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5.9332571819937799E-2</v>
      </c>
      <c r="I7" t="s">
        <v>11</v>
      </c>
      <c r="J7">
        <v>1</v>
      </c>
      <c r="N7" s="26">
        <f>($R$8/5)</f>
        <v>0.11197509400000001</v>
      </c>
      <c r="O7" s="23">
        <f>($S$8*[1]Params!K9)</f>
        <v>454.30102519047671</v>
      </c>
      <c r="P7" s="23">
        <f>(O7*N7)</f>
        <v>50.870400000000004</v>
      </c>
      <c r="R7" s="49">
        <f>(B7+B8+B10)</f>
        <v>2.5947400000000003E-3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2.3980458176415712E-2</v>
      </c>
      <c r="I8" t="s">
        <v>13</v>
      </c>
      <c r="J8" s="49">
        <f>(J7-B17)</f>
        <v>0.28821299000000011</v>
      </c>
      <c r="N8" s="26">
        <f>($R$8/5)</f>
        <v>0.11197509400000001</v>
      </c>
      <c r="O8" s="23">
        <f>($S$8*[1]Params!K10)</f>
        <v>624.66390963690549</v>
      </c>
      <c r="P8" s="23">
        <f>(O8*N8)</f>
        <v>69.94680000000001</v>
      </c>
      <c r="R8" s="49">
        <f>(B11)</f>
        <v>0.55987547000000004</v>
      </c>
      <c r="S8" s="23">
        <f>(C11)</f>
        <v>283.93814074404793</v>
      </c>
      <c r="T8" s="23">
        <f>(R8*S8)</f>
        <v>158.97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72.767735866442649</v>
      </c>
      <c r="N9" s="26">
        <f>($R$8/5)</f>
        <v>0.11197509400000001</v>
      </c>
      <c r="O9" s="23">
        <f>($S$8*[1]Params!K11)</f>
        <v>1419.6907037202395</v>
      </c>
      <c r="P9" s="23">
        <f>(O9*N9)</f>
        <v>158.97</v>
      </c>
      <c r="R9" s="49">
        <f>(B12)</f>
        <v>0.13957243999999999</v>
      </c>
      <c r="S9" s="23">
        <f>(C12)</f>
        <v>284.44010866328631</v>
      </c>
      <c r="T9" s="23">
        <f>(R9*S9)</f>
        <v>39.70000000000001</v>
      </c>
      <c r="U9" t="s">
        <v>15</v>
      </c>
    </row>
    <row r="10" spans="2:21">
      <c r="B10" s="50">
        <v>2.2647600000000002E-3</v>
      </c>
      <c r="C10" s="28">
        <v>0</v>
      </c>
      <c r="D10" s="29">
        <v>0</v>
      </c>
      <c r="E10" s="23">
        <f>(B10*J3)</f>
        <v>0.57180440576562697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0.55987547000000004</v>
      </c>
      <c r="C11" s="23">
        <f>(D11/B11)</f>
        <v>283.93814074404793</v>
      </c>
      <c r="D11" s="23">
        <v>158.97</v>
      </c>
      <c r="E11" t="s">
        <v>10</v>
      </c>
      <c r="P11" s="23">
        <f>(SUM(P6:P9))</f>
        <v>321.11940000000004</v>
      </c>
    </row>
    <row r="12" spans="2:21">
      <c r="B12" s="49">
        <v>0.13957243999999999</v>
      </c>
      <c r="C12" s="23">
        <f>(D12/B12)</f>
        <v>284.44010866328631</v>
      </c>
      <c r="D12" s="23">
        <v>39.700000000000003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2.7914487999999998E-2</v>
      </c>
      <c r="O14" s="23">
        <f>($S$9*[1]Params!K8)</f>
        <v>369.77214126227221</v>
      </c>
      <c r="P14" s="23">
        <f>(O14*N14)</f>
        <v>10.322000000000001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2.7914487999999998E-2</v>
      </c>
      <c r="O15" s="23">
        <f>($S$9*[1]Params!K9)</f>
        <v>455.10417386125812</v>
      </c>
      <c r="P15" s="23">
        <f>(O15*N15)</f>
        <v>12.704000000000002</v>
      </c>
    </row>
    <row r="16" spans="2:21">
      <c r="N16" s="26">
        <f>($R$9/5)</f>
        <v>2.7914487999999998E-2</v>
      </c>
      <c r="O16" s="23">
        <f>($S$9*[1]Params!K10)</f>
        <v>625.76823905922993</v>
      </c>
      <c r="P16" s="23">
        <f>(O16*N16)</f>
        <v>17.468000000000004</v>
      </c>
    </row>
    <row r="17" spans="2:16">
      <c r="B17" s="49">
        <f>(SUM(B5:B16))</f>
        <v>0.71178700999999989</v>
      </c>
      <c r="D17" s="23">
        <f>(SUM(D5:D16))</f>
        <v>198.65177244</v>
      </c>
      <c r="F17" t="s">
        <v>9</v>
      </c>
      <c r="G17" s="23">
        <f>(SUM(D5:D16)/SUM(B5:B16))</f>
        <v>279.08878589959102</v>
      </c>
      <c r="N17" s="26">
        <f>($R$9/5)</f>
        <v>2.7914487999999998E-2</v>
      </c>
      <c r="O17" s="23">
        <f>($S$9*[1]Params!K11)</f>
        <v>1422.2005433164315</v>
      </c>
      <c r="P17" s="23">
        <f>(O17*N17)</f>
        <v>39.700000000000003</v>
      </c>
    </row>
    <row r="18" spans="2:16">
      <c r="P18" s="23"/>
    </row>
    <row r="19" spans="2:16">
      <c r="P19" s="23">
        <f>(SUM(P14:P17))</f>
        <v>80.194000000000017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9.8249600000000002E-4</v>
      </c>
      <c r="O22" s="23">
        <f>($S$5*[1]Params!K8)</f>
        <v>323.96134165178148</v>
      </c>
      <c r="P22" s="23">
        <f>(O22*N22)</f>
        <v>0.31829072232750871</v>
      </c>
    </row>
    <row r="23" spans="2:16">
      <c r="N23" s="26">
        <f>(($R$5+$R$7)/5)</f>
        <v>9.8249600000000002E-4</v>
      </c>
      <c r="O23" s="23">
        <f>($S$5*[1]Params!K9)</f>
        <v>398.72165126373102</v>
      </c>
      <c r="P23" s="23">
        <f>(O23*N23)</f>
        <v>0.3917424274800107</v>
      </c>
    </row>
    <row r="24" spans="2:16">
      <c r="N24" s="26">
        <f>(($R$5+$R$7)/5)</f>
        <v>9.8249600000000002E-4</v>
      </c>
      <c r="O24" s="23">
        <f>($S$5*[1]Params!K10)</f>
        <v>548.24227048763021</v>
      </c>
      <c r="P24" s="23">
        <f>(O24*N24)</f>
        <v>0.53864583778501474</v>
      </c>
    </row>
    <row r="25" spans="2:16">
      <c r="N25" s="26">
        <f>(($R$5+$R$7)/5)</f>
        <v>9.8249600000000002E-4</v>
      </c>
      <c r="O25" s="23">
        <f>($S$5*[1]Params!K11)</f>
        <v>1246.0051601991595</v>
      </c>
      <c r="P25" s="23">
        <f>(O25*N25)</f>
        <v>1.2241950858750335</v>
      </c>
    </row>
    <row r="26" spans="2:16">
      <c r="P26" s="23"/>
    </row>
    <row r="27" spans="2:16">
      <c r="P27" s="23">
        <f>(SUM(P22:P25))</f>
        <v>2.4728740734675676</v>
      </c>
    </row>
    <row r="37" spans="18:20">
      <c r="R37" s="49">
        <f>(SUM(R5:R27))</f>
        <v>0.71178701000000011</v>
      </c>
      <c r="T37" s="23">
        <f>(SUM(T5:T27))</f>
        <v>198.65177244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9.189145708977757E-2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5.6416417159729368</v>
      </c>
      <c r="K4" s="4">
        <f>(J4/D13-1)</f>
        <v>0.12832834319458741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0.27550843000000003</v>
      </c>
      <c r="C6" s="28">
        <v>0</v>
      </c>
      <c r="D6" s="29">
        <f>(B6*C6)</f>
        <v>0</v>
      </c>
      <c r="E6" s="23">
        <f>(B6*J3)</f>
        <v>2.5316871073216989E-2</v>
      </c>
      <c r="M6" t="s">
        <v>11</v>
      </c>
      <c r="N6" s="35">
        <f>($B$13/5)</f>
        <v>12.278925363999999</v>
      </c>
      <c r="O6" s="23">
        <f>($C$5*[1]Params!K8)</f>
        <v>0.10634970155367125</v>
      </c>
      <c r="P6" s="23">
        <f>(O6*N6)</f>
        <v>1.3058600478612041</v>
      </c>
    </row>
    <row r="7" spans="2:16">
      <c r="N7" s="35">
        <f>($B$13/5)</f>
        <v>12.278925363999999</v>
      </c>
      <c r="O7" s="23">
        <f>($C$5*[1]Params!K9)</f>
        <v>0.13089194037374924</v>
      </c>
      <c r="P7" s="23">
        <f>(O7*N7)</f>
        <v>1.6072123665984051</v>
      </c>
    </row>
    <row r="8" spans="2:16">
      <c r="N8" s="35">
        <f>($B$13/5)</f>
        <v>12.278925363999999</v>
      </c>
      <c r="O8" s="23">
        <f>($C$5*[1]Params!K10)</f>
        <v>0.17997641801390521</v>
      </c>
      <c r="P8" s="23">
        <f>(O8*N8)</f>
        <v>2.2099170040728069</v>
      </c>
    </row>
    <row r="9" spans="2:16">
      <c r="N9" s="35">
        <f>($B$13/5)</f>
        <v>12.278925363999999</v>
      </c>
      <c r="O9" s="23">
        <f>($C$5*[1]Params!K11)</f>
        <v>0.40903731366796636</v>
      </c>
      <c r="P9" s="23">
        <f>(O9*N9)</f>
        <v>5.0225386456200161</v>
      </c>
    </row>
    <row r="11" spans="2:16">
      <c r="P11" s="23">
        <f>(SUM(P6:P9))</f>
        <v>10.145528064152433</v>
      </c>
    </row>
    <row r="12" spans="2:16">
      <c r="F12" t="s">
        <v>9</v>
      </c>
      <c r="G12" s="23">
        <f>(D13/B13)</f>
        <v>8.144035168841833E-2</v>
      </c>
    </row>
    <row r="13" spans="2:16">
      <c r="B13" s="35">
        <f>(SUM(B5:B12))</f>
        <v>61.394626819999999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6.8441438468575182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40.172606625856687</v>
      </c>
      <c r="K4" s="4">
        <f>(J4/D14-1)</f>
        <v>0.33463804111752227</v>
      </c>
      <c r="R4" t="s">
        <v>5</v>
      </c>
      <c r="S4" t="s">
        <v>6</v>
      </c>
      <c r="T4" t="s">
        <v>7</v>
      </c>
    </row>
    <row r="5" spans="2:21">
      <c r="B5" s="26">
        <v>7.0827390699999997</v>
      </c>
      <c r="C5" s="23">
        <f>(D5/B5)</f>
        <v>5.6051761342098976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7.2211609999999996E-2</v>
      </c>
      <c r="S5" s="28">
        <v>0</v>
      </c>
      <c r="T5" s="29">
        <f>(D6)</f>
        <v>0</v>
      </c>
      <c r="U5">
        <f>(R5*J3)</f>
        <v>0.49422664625317481</v>
      </c>
    </row>
    <row r="6" spans="2:21">
      <c r="B6" s="27">
        <v>7.2211609999999996E-2</v>
      </c>
      <c r="C6" s="28">
        <v>0</v>
      </c>
      <c r="D6" s="29">
        <f>(B6*C6)</f>
        <v>0</v>
      </c>
      <c r="E6" s="23">
        <f>(B6*J3)</f>
        <v>0.49422664625317481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5.7096390699999997</v>
      </c>
      <c r="S6" s="23">
        <f>(T6/R6)</f>
        <v>5.6208502160189964</v>
      </c>
      <c r="T6" s="23">
        <f>D5+B11*5.54</f>
        <v>32.093026000000002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1.5239928520000001</v>
      </c>
      <c r="O7" s="23">
        <f>($S$6*[1]Params!K9)</f>
        <v>8.9933603456303945</v>
      </c>
      <c r="P7" s="23">
        <f>(O7*N7)</f>
        <v>13.705816882200972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1.4485464260000001</v>
      </c>
      <c r="O8" s="23">
        <f>($C$5*[1]Params!K10)</f>
        <v>12.331387495261776</v>
      </c>
      <c r="P8" s="23">
        <f>(O8*N8)</f>
        <v>17.862587283882537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1.4485464260000001</v>
      </c>
      <c r="O9" s="23">
        <f>($C$5*[1]Params!K11)</f>
        <v>28.025880671049489</v>
      </c>
      <c r="P9" s="23">
        <f>(O9*N9)</f>
        <v>40.596789281551217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82.059535667634719</v>
      </c>
    </row>
    <row r="13" spans="2:21">
      <c r="F13" t="s">
        <v>9</v>
      </c>
      <c r="G13" s="23">
        <f>(D14/B14)</f>
        <v>5.1280898910439889</v>
      </c>
      <c r="N13" s="26"/>
      <c r="P13" s="23"/>
      <c r="R13" s="26">
        <f>(SUM(R5:R12))</f>
        <v>5.8696321299999994</v>
      </c>
      <c r="T13" s="23">
        <f>(SUM(T5:T12))</f>
        <v>30.100001190000004</v>
      </c>
    </row>
    <row r="14" spans="2:21">
      <c r="B14">
        <f>(SUM(B5:B13))</f>
        <v>5.8696321300000003</v>
      </c>
      <c r="D14" s="23">
        <f>(SUM(D5:D13))</f>
        <v>30.10000119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58.584012285133831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5.8021886970455521</v>
      </c>
      <c r="K4" s="4">
        <f>(J4/D13-1)</f>
        <v>0.53559787900695577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2.9428100000000001E-3</v>
      </c>
      <c r="C6" s="28">
        <v>0</v>
      </c>
      <c r="D6" s="29">
        <f>(B6*C6)</f>
        <v>0</v>
      </c>
      <c r="E6" s="23">
        <f>(B6*J3)</f>
        <v>0.17240161719281469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2.4758096E-2</v>
      </c>
      <c r="O7" s="23">
        <f>($C$5*[1]Params!K9)</f>
        <v>68.847999999999999</v>
      </c>
      <c r="P7" s="23">
        <f>(O7*N7)</f>
        <v>1.7045453934079999</v>
      </c>
    </row>
    <row r="8" spans="2:17">
      <c r="N8" s="26">
        <f>($B$13-$B$7)/5</f>
        <v>2.4758096E-2</v>
      </c>
      <c r="O8" s="23">
        <f>($C$5*[1]Params!K10)</f>
        <v>94.666000000000011</v>
      </c>
      <c r="P8" s="23">
        <f>(O8*N8)</f>
        <v>2.3437499159360002</v>
      </c>
    </row>
    <row r="9" spans="2:17">
      <c r="N9" s="26">
        <f>($B$13-$B$7)/5</f>
        <v>2.4758096E-2</v>
      </c>
      <c r="O9" s="23">
        <f>($C$5*[1]Params!K11)</f>
        <v>215.15</v>
      </c>
      <c r="P9" s="23">
        <f>(O9*N9)</f>
        <v>5.3267043544000003</v>
      </c>
    </row>
    <row r="11" spans="2:17">
      <c r="P11" s="23">
        <f>(SUM(P6:P9))</f>
        <v>10.796543873744</v>
      </c>
    </row>
    <row r="12" spans="2:17">
      <c r="F12" t="s">
        <v>9</v>
      </c>
      <c r="G12" s="23">
        <f>(D13/B13)</f>
        <v>38.1506207360869</v>
      </c>
    </row>
    <row r="13" spans="2:17">
      <c r="B13">
        <f>(SUM(B5:B12))</f>
        <v>9.9040480000000014E-2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0.15993656739098691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4.3082636662482541</v>
      </c>
      <c r="K4" s="4">
        <f>(J4/D14-1)</f>
        <v>-7.594385420761637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42977.027904581577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1251.63330654378</v>
      </c>
      <c r="K4" s="4">
        <f>(J4/D38-1)</f>
        <v>0.82993795215569999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3.4979E-4</v>
      </c>
      <c r="C6" s="28">
        <v>0</v>
      </c>
      <c r="D6" s="29">
        <f>(B6*C6)</f>
        <v>0</v>
      </c>
      <c r="E6" s="23">
        <f>(B6*J3)</f>
        <v>15.03293459074359</v>
      </c>
      <c r="I6" t="s">
        <v>11</v>
      </c>
      <c r="J6">
        <v>0.03</v>
      </c>
      <c r="R6" s="26">
        <f t="shared" si="0"/>
        <v>3.4979E-4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8.7668999999999248E-4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37.677530593667299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6.5453099999999995E-3</v>
      </c>
      <c r="S19" s="23">
        <f t="shared" si="2"/>
        <v>24591.042868863351</v>
      </c>
      <c r="T19" s="23">
        <f>(D23+17438.6*B32)</f>
        <v>160.95599879999997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1.4935899999999999E-3</v>
      </c>
      <c r="S20" s="23">
        <f t="shared" si="2"/>
        <v>25980.328535943605</v>
      </c>
      <c r="T20" s="23">
        <f>(D24+17211.7*B31)</f>
        <v>38.803958898000005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6.8873099999999998E-3</v>
      </c>
      <c r="C23" s="23">
        <f t="shared" si="3"/>
        <v>24235.877287358926</v>
      </c>
      <c r="D23" s="23">
        <v>166.92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1.54565E-3</v>
      </c>
      <c r="C24" s="23">
        <f t="shared" si="3"/>
        <v>25684.986898715753</v>
      </c>
      <c r="D24" s="23">
        <v>39.700000000000003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23485.510999951592</v>
      </c>
      <c r="R37">
        <f>(SUM(R5:R25))</f>
        <v>2.9479109999999996E-2</v>
      </c>
      <c r="T37" s="23">
        <f>(SUM(T5:T25))</f>
        <v>546.31980017000001</v>
      </c>
    </row>
    <row r="38" spans="2:20">
      <c r="B38">
        <f>(SUM(B5:B37))</f>
        <v>2.9123310000000006E-2</v>
      </c>
      <c r="D38" s="23">
        <f>(SUM(D5:D37))</f>
        <v>683.97581736000029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2.4129239999999999E-3</v>
      </c>
      <c r="N50" s="23">
        <f>($S$19*[1]Params!K16)</f>
        <v>49182.085737726702</v>
      </c>
      <c r="O50" s="30">
        <f>(N50*M50)</f>
        <v>118.67263504661845</v>
      </c>
    </row>
    <row r="51" spans="12:16">
      <c r="M51">
        <f>($B$23/5)</f>
        <v>1.3774619999999999E-3</v>
      </c>
      <c r="N51" s="23">
        <f>($S$19*[1]Params!K17)</f>
        <v>98364.171475453404</v>
      </c>
      <c r="O51" s="30">
        <f>(N51*M51)</f>
        <v>135.49290836892098</v>
      </c>
    </row>
    <row r="52" spans="12:16">
      <c r="M52">
        <f>($B$23/5)</f>
        <v>1.3774619999999999E-3</v>
      </c>
      <c r="N52" s="23">
        <f>($S$19*[1]Params!K18)</f>
        <v>196728.34295090681</v>
      </c>
      <c r="O52" s="30">
        <f>(N52*M52)</f>
        <v>270.98581673784196</v>
      </c>
    </row>
    <row r="54" spans="12:16">
      <c r="O54" s="30">
        <f>(SUM(O49:O52))</f>
        <v>532.60696015338135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5.6619999999999999E-4</v>
      </c>
      <c r="N58" s="23">
        <f>($S$20*[1]Params!K16)</f>
        <v>51960.65707188721</v>
      </c>
      <c r="O58" s="30">
        <f>(N58*M58)</f>
        <v>29.420124034102539</v>
      </c>
    </row>
    <row r="59" spans="12:16">
      <c r="M59">
        <f>($B$24/5)</f>
        <v>3.0913000000000002E-4</v>
      </c>
      <c r="N59" s="23">
        <f>($S$20*[1]Params!K17)</f>
        <v>103921.31414377442</v>
      </c>
      <c r="O59" s="30">
        <f>(N59*M59)</f>
        <v>32.12519584126499</v>
      </c>
    </row>
    <row r="60" spans="12:16">
      <c r="M60">
        <f>($B$24/5)</f>
        <v>3.0913000000000002E-4</v>
      </c>
      <c r="N60" s="23">
        <f>($S$20*[1]Params!K18)</f>
        <v>207842.62828754884</v>
      </c>
      <c r="O60" s="30">
        <f>(N60*M60)</f>
        <v>64.25039168252998</v>
      </c>
    </row>
    <row r="62" spans="12:16">
      <c r="O62" s="30">
        <f>(SUM(O57:O60))</f>
        <v>126.91812515789751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9.3261895866786766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13.6018628068504</v>
      </c>
      <c r="K4" s="4">
        <f>(J4/D12-1)</f>
        <v>2.787208883112601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2.2610500000000001E-3</v>
      </c>
      <c r="C6" s="28">
        <v>0</v>
      </c>
      <c r="D6" s="29">
        <f>(B6*C6)</f>
        <v>0</v>
      </c>
      <c r="E6" s="23">
        <f>(B6*J3)</f>
        <v>2.1086980964959822E-2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2.2610500000000001E-3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0.50087524999999999</v>
      </c>
      <c r="O8" s="23">
        <f>($C$5*[1]Params!K10)</f>
        <v>10.281572794239395</v>
      </c>
      <c r="P8" s="23">
        <f>(O8*N8)</f>
        <v>5.1497853437078556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2.4625495647374334</v>
      </c>
      <c r="P11" s="23">
        <f>(SUM(P6:P9))</f>
        <v>23.108477813707857</v>
      </c>
      <c r="R11" s="1"/>
      <c r="S11" s="23"/>
      <c r="T11" s="23"/>
    </row>
    <row r="12" spans="2:21">
      <c r="B12">
        <f>(SUM(B5:B11))</f>
        <v>1.4584587500000001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1.4584587500000001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0.77232042489492625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2.258511292608306</v>
      </c>
      <c r="K4" s="4">
        <f>(J4/D10-1)</f>
        <v>-0.24716290246389805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2.1025643403794501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11.831945128022799</v>
      </c>
      <c r="K4" s="4">
        <f>(J4/D10-1)</f>
        <v>-2.6177355718288164E-2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1.7509509999999999E-2</v>
      </c>
      <c r="C6" s="28">
        <v>0</v>
      </c>
      <c r="D6" s="29">
        <f>(B6*C6)</f>
        <v>0</v>
      </c>
      <c r="E6" s="23">
        <f>(B6*J3)</f>
        <v>3.681487134351738E-2</v>
      </c>
      <c r="M6" t="s">
        <v>11</v>
      </c>
      <c r="N6" s="1">
        <f>($B$10/5)</f>
        <v>1.1254775800000001</v>
      </c>
      <c r="O6" s="23">
        <f>($C$5*[1]Params!K8)</f>
        <v>2.8155690554996147</v>
      </c>
      <c r="P6" s="23">
        <f>(O6*N6)</f>
        <v>3.1688598469065923</v>
      </c>
    </row>
    <row r="7" spans="2:16">
      <c r="N7" s="1">
        <f>($B$10/5)</f>
        <v>1.1254775800000001</v>
      </c>
      <c r="O7" s="23">
        <f>($C$5*[1]Params!K9)</f>
        <v>3.4653157606149101</v>
      </c>
      <c r="P7" s="23">
        <f>(O7*N7)</f>
        <v>3.9001351961927284</v>
      </c>
    </row>
    <row r="8" spans="2:16">
      <c r="N8" s="1">
        <f>($B$10/5)</f>
        <v>1.1254775800000001</v>
      </c>
      <c r="O8" s="23">
        <f>($C$5*[1]Params!K10)</f>
        <v>4.7648091708455018</v>
      </c>
      <c r="P8" s="23">
        <f>(O8*N8)</f>
        <v>5.3626858947650025</v>
      </c>
    </row>
    <row r="9" spans="2:16">
      <c r="F9" t="s">
        <v>9</v>
      </c>
      <c r="G9" s="23">
        <f>(D10/B10)</f>
        <v>2.1590834354958894</v>
      </c>
      <c r="N9" s="1">
        <f>($B$10/5)</f>
        <v>1.1254775800000001</v>
      </c>
      <c r="O9" s="23">
        <f>($C$5*[1]Params!K11)</f>
        <v>10.829111751921594</v>
      </c>
      <c r="P9" s="23">
        <f>(O9*N9)</f>
        <v>12.187922488102277</v>
      </c>
    </row>
    <row r="10" spans="2:16">
      <c r="B10" s="1">
        <f>(SUM(B5:B9))</f>
        <v>5.6273879000000004</v>
      </c>
      <c r="D10" s="23">
        <f>(SUM(D5:D9))</f>
        <v>12.15</v>
      </c>
    </row>
    <row r="11" spans="2:16">
      <c r="P11" s="23">
        <f>(SUM(P6:P9))</f>
        <v>24.619603425966602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14.462404462937769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7.9559053647842397</v>
      </c>
      <c r="K4" s="4">
        <f>(J4/D11-1)</f>
        <v>-25.742039139548481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2.3367100000000001E-3</v>
      </c>
      <c r="C6" s="28">
        <v>0</v>
      </c>
      <c r="D6" s="29">
        <f>(B6*C6)</f>
        <v>0</v>
      </c>
      <c r="E6" s="23">
        <f>(B6*J3)</f>
        <v>3.3794445132591319E-2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2.3367100000000001E-3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0.28376755999999981</v>
      </c>
      <c r="O9" s="23">
        <f>($C$5*[1]Params!K11)</f>
        <v>35.091738077914854</v>
      </c>
      <c r="P9" s="23">
        <f>(O9*N9)</f>
        <v>9.957896890528982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-0.5845275881008769</v>
      </c>
      <c r="O10" s="23"/>
      <c r="P10" s="23"/>
      <c r="R10" s="1"/>
      <c r="S10" s="23"/>
      <c r="T10" s="23"/>
      <c r="U10" s="24"/>
    </row>
    <row r="11" spans="2:21">
      <c r="B11">
        <f>(SUM(B5:B10))</f>
        <v>0.55010944999999989</v>
      </c>
      <c r="C11" s="23"/>
      <c r="D11" s="23">
        <f>(SUM(D5:D10))</f>
        <v>-0.32155414999999987</v>
      </c>
      <c r="O11" s="23"/>
      <c r="P11" s="23">
        <f>(SUM(P6:P9))</f>
        <v>19.609451040528981</v>
      </c>
      <c r="R11" s="1"/>
      <c r="S11" s="23"/>
      <c r="T11" s="24"/>
    </row>
    <row r="22" spans="18:20">
      <c r="R22">
        <f>(SUM(R5:R21))</f>
        <v>0.55010944999999989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71.235053898552607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11.689135232446088</v>
      </c>
      <c r="K4" s="4">
        <f>(J4/D15-1)</f>
        <v>0.17610206014969609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1.1348700000000001E-3</v>
      </c>
      <c r="C6" s="28">
        <v>0</v>
      </c>
      <c r="D6" s="29">
        <f>(B6*C6)</f>
        <v>0</v>
      </c>
      <c r="E6" s="23">
        <f>(B6*J3)</f>
        <v>8.0842525617850408E-2</v>
      </c>
      <c r="M6" t="s">
        <v>11</v>
      </c>
      <c r="N6" s="49">
        <f>(SUM(R$5:R$8)/5)</f>
        <v>3.2818491999999998E-2</v>
      </c>
      <c r="O6" s="23">
        <f>($C$7*[1]Params!K8)</f>
        <v>89.451451451451447</v>
      </c>
      <c r="P6" s="23">
        <f>(O6*N6)</f>
        <v>2.9356617438478474</v>
      </c>
      <c r="R6" s="2">
        <f>(B6)</f>
        <v>1.1348700000000001E-3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3.2818491999999998E-2</v>
      </c>
      <c r="O7" s="23">
        <f>($C$7*[1]Params!K9)</f>
        <v>110.09409409409409</v>
      </c>
      <c r="P7" s="23">
        <f>(O7*N7)</f>
        <v>3.6131221462742737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3.2818491999999998E-2</v>
      </c>
      <c r="O8" s="23">
        <f>($C$7*[1]Params!K10)</f>
        <v>151.37937937937937</v>
      </c>
      <c r="P8" s="23">
        <f>(O8*N8)</f>
        <v>4.9680429511271269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1.2760991369148971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3.2818491999999998E-2</v>
      </c>
      <c r="O9" s="23">
        <f>($C$7*[1]Params!K11)</f>
        <v>344.04404404404403</v>
      </c>
      <c r="P9" s="23">
        <f>(O9*N9)</f>
        <v>11.291006707107107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22.807833548356356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60.568768912355878</v>
      </c>
    </row>
    <row r="15" spans="2:21">
      <c r="B15" s="1">
        <f>(SUM(B5:B14))</f>
        <v>0.16409246</v>
      </c>
      <c r="D15" s="23">
        <f>(SUM(D5:D14))</f>
        <v>9.9388782899999999</v>
      </c>
    </row>
    <row r="21" spans="18:20">
      <c r="R21">
        <f>(SUM(R5:R20))</f>
        <v>0.16409246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0.97698883105663759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4.0668810129169319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5.5886770000000002E-2</v>
      </c>
      <c r="C6" s="28">
        <v>0</v>
      </c>
      <c r="D6" s="29">
        <f>(B6*C6)</f>
        <v>0</v>
      </c>
      <c r="E6" s="23">
        <f>(B6*J3)</f>
        <v>5.4600750093831162E-2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4.1626688900000008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1.6691724734929519E-4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21.367207069748012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32002.695061575127</v>
      </c>
      <c r="P9" s="23">
        <f>(O9*N9)</f>
        <v>16.001347530787562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4856.0375123699996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4856.0375123699996</v>
      </c>
      <c r="C18" s="28">
        <v>0</v>
      </c>
      <c r="D18" s="29">
        <f>(B18*C18)</f>
        <v>0</v>
      </c>
      <c r="E18" s="23">
        <f>(B18*J3)</f>
        <v>0.81055641458971939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-10.348869335656302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-25.03758710239428</v>
      </c>
    </row>
    <row r="39" spans="2:20">
      <c r="B39">
        <f>(SUM(B5:B38))</f>
        <v>128010.78024630051</v>
      </c>
      <c r="D39" s="23">
        <f>(SUM(D5:D38))</f>
        <v>-76.307382291799911</v>
      </c>
      <c r="F39" t="s">
        <v>9</v>
      </c>
      <c r="G39" s="33">
        <f>(D39/B39)</f>
        <v>-5.9610122010802429E-4</v>
      </c>
      <c r="R39">
        <f>(SUM(R5:R38))</f>
        <v>128010.78024630051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0.78608439442286271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45.149022245613232</v>
      </c>
      <c r="K4" s="4">
        <f>(J4/D18-1)</f>
        <v>-9.6411165550300937E-2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0.31838760999999999</v>
      </c>
      <c r="C6" s="28">
        <v>0</v>
      </c>
      <c r="D6" s="29">
        <f>(B6*C6)</f>
        <v>0</v>
      </c>
      <c r="E6" s="23">
        <f>(B6*J3)</f>
        <v>0.25027953159859256</v>
      </c>
      <c r="M6" t="s">
        <v>11</v>
      </c>
      <c r="N6" s="19">
        <f>($B$7+$R$9)/5</f>
        <v>8.7486941297777783</v>
      </c>
      <c r="O6" s="23">
        <f>($S$7*[1]Params!K8)</f>
        <v>1.1970987859777258</v>
      </c>
      <c r="P6" s="23">
        <f>(O6*N6)</f>
        <v>10.473051121647435</v>
      </c>
      <c r="R6" s="47">
        <f>(B6)</f>
        <v>0.31838760999999999</v>
      </c>
      <c r="S6" s="28">
        <v>0</v>
      </c>
      <c r="T6" s="29">
        <f>(D6)</f>
        <v>0</v>
      </c>
      <c r="U6" s="23">
        <f>(R6*J3)</f>
        <v>0.25027953159859256</v>
      </c>
    </row>
    <row r="7" spans="2:21">
      <c r="B7" s="19">
        <v>43.112565650000001</v>
      </c>
      <c r="C7" s="23">
        <f t="shared" ref="C7:C14" si="0">(D7/B7)</f>
        <v>0.92084521998286595</v>
      </c>
      <c r="D7" s="23">
        <v>39.700000000000003</v>
      </c>
      <c r="E7" t="s">
        <v>15</v>
      </c>
      <c r="N7" s="19">
        <f>($B$7+$R$9)/5</f>
        <v>8.7486941297777783</v>
      </c>
      <c r="O7" s="23">
        <f>($S$7*[1]Params!K9)</f>
        <v>1.4733523519725855</v>
      </c>
      <c r="P7" s="23">
        <f>(O7*N7)</f>
        <v>12.889909072796842</v>
      </c>
      <c r="R7" s="19">
        <f>B7</f>
        <v>43.112565650000001</v>
      </c>
      <c r="S7" s="23">
        <f>(T7/R7)</f>
        <v>0.92084521998286595</v>
      </c>
      <c r="T7" s="23">
        <f>D7</f>
        <v>39.700000000000003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8.7486941297777783</v>
      </c>
      <c r="O8" s="23">
        <f>($S$7*[1]Params!K10)</f>
        <v>2.0258594839623054</v>
      </c>
      <c r="P8" s="23">
        <f>(O8*N8)</f>
        <v>17.72362497509566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8.7486941297777783</v>
      </c>
      <c r="O9" s="23">
        <f>($C$7*[1]Params!K11)</f>
        <v>4.6042260999143299</v>
      </c>
      <c r="P9" s="23">
        <f>(O9*N9)</f>
        <v>40.280965852490134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81.367551022030071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0.869958065497347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57.435337179999998</v>
      </c>
      <c r="S17" s="23"/>
      <c r="T17" s="23">
        <f>(SUM(T5:T12))</f>
        <v>49.966334824300645</v>
      </c>
    </row>
    <row r="18" spans="2:20">
      <c r="B18" s="19">
        <f>(SUM(B5:B17))</f>
        <v>57.435337179999998</v>
      </c>
      <c r="D18" s="23">
        <f>(SUM(D5:D17))</f>
        <v>49.966334824300645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41" width="9.140625" style="14" customWidth="1"/>
    <col min="42" max="16384" width="9.140625" style="14"/>
  </cols>
  <sheetData>
    <row r="3" spans="2:16">
      <c r="I3" t="s">
        <v>3</v>
      </c>
      <c r="J3" s="23">
        <v>3.0588832191321049E-2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1.9819168218652006</v>
      </c>
      <c r="K4" s="4">
        <f>(J4/D10-1)</f>
        <v>-9.0415890673997135E-3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4.3436799999999998E-2</v>
      </c>
      <c r="C6" s="28">
        <v>0</v>
      </c>
      <c r="D6" s="29">
        <f>(B6*C6)</f>
        <v>0</v>
      </c>
      <c r="E6" s="23">
        <f>(B6*J3)</f>
        <v>1.328680986127974E-3</v>
      </c>
      <c r="M6" t="s">
        <v>11</v>
      </c>
      <c r="N6" s="35">
        <f>($B$10/5)</f>
        <v>12.958434041999999</v>
      </c>
      <c r="O6" s="23">
        <f>($C$5*[1]Params!K8)</f>
        <v>4.0155225640266315E-2</v>
      </c>
      <c r="P6" s="23">
        <f>(O6*N6)</f>
        <v>0.52034884290101824</v>
      </c>
    </row>
    <row r="7" spans="2:16">
      <c r="B7" s="35"/>
      <c r="C7" s="23"/>
      <c r="D7" s="25"/>
      <c r="E7" s="23"/>
      <c r="N7" s="35">
        <f>($B$10/5)</f>
        <v>12.958434041999999</v>
      </c>
      <c r="O7" s="23">
        <f>($C$5*[1]Params!K9)</f>
        <v>4.9421816172635469E-2</v>
      </c>
      <c r="P7" s="23">
        <f>(O7*N7)</f>
        <v>0.64042934510894556</v>
      </c>
    </row>
    <row r="8" spans="2:16">
      <c r="N8" s="35">
        <f>($B$10/5)</f>
        <v>12.958434041999999</v>
      </c>
      <c r="O8" s="23">
        <f>($C$5*[1]Params!K10)</f>
        <v>6.7954997237373763E-2</v>
      </c>
      <c r="P8" s="23">
        <f>(O8*N8)</f>
        <v>0.88059034952479998</v>
      </c>
    </row>
    <row r="9" spans="2:16">
      <c r="F9" t="s">
        <v>9</v>
      </c>
      <c r="G9" s="23">
        <f>(D10/B10)</f>
        <v>3.0867927305378649E-2</v>
      </c>
      <c r="N9" s="35">
        <f>($B$10/5)</f>
        <v>12.958434041999999</v>
      </c>
      <c r="O9" s="23">
        <f>($C$5*[1]Params!K11)</f>
        <v>0.15444317553948583</v>
      </c>
      <c r="P9" s="23">
        <f>(O9*N9)</f>
        <v>2.0013417034654548</v>
      </c>
    </row>
    <row r="10" spans="2:16">
      <c r="B10" s="35">
        <f>(SUM(B5:B9))</f>
        <v>64.792170209999995</v>
      </c>
      <c r="D10" s="23">
        <f>(SUM(D5:D9))</f>
        <v>2</v>
      </c>
    </row>
    <row r="11" spans="2:16">
      <c r="P11" s="23">
        <f>(SUM(P6:P9))</f>
        <v>4.0427102410002185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0.7551462351976892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41.503178034990192</v>
      </c>
      <c r="K4" s="4">
        <f>(J4/D10-1)</f>
        <v>4.8324779868405887E-2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0.33175149999999998</v>
      </c>
      <c r="C6" s="28">
        <v>0</v>
      </c>
      <c r="D6" s="29">
        <f>(B6*C6)</f>
        <v>0</v>
      </c>
      <c r="E6" s="23">
        <f>(B6*J3)</f>
        <v>0.25052089624618618</v>
      </c>
      <c r="M6" t="s">
        <v>11</v>
      </c>
      <c r="N6" s="35">
        <f>($B$10/5)</f>
        <v>10.992090300000001</v>
      </c>
      <c r="O6" s="23">
        <f>($C$5*[1]Params!K8)</f>
        <v>0.98505771545924514</v>
      </c>
      <c r="P6" s="23">
        <f>(O6*N6)</f>
        <v>10.827843359039729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1.7980031860056978</v>
      </c>
      <c r="N7" s="35">
        <f>($B$10/5)</f>
        <v>10.992090300000001</v>
      </c>
      <c r="O7" s="23">
        <f>($C$5*[1]Params!K9)</f>
        <v>1.2123787267190709</v>
      </c>
      <c r="P7" s="23">
        <f>(O7*N7)</f>
        <v>13.326576441895051</v>
      </c>
    </row>
    <row r="8" spans="2:16">
      <c r="N8" s="35">
        <f>($B$10/5)</f>
        <v>10.992090300000001</v>
      </c>
      <c r="O8" s="23">
        <f>($C$5*[1]Params!K10)</f>
        <v>1.6670207492387226</v>
      </c>
      <c r="P8" s="23">
        <f>(O8*N8)</f>
        <v>18.324042607605698</v>
      </c>
    </row>
    <row r="9" spans="2:16">
      <c r="F9" t="s">
        <v>9</v>
      </c>
      <c r="G9" s="23">
        <f>(D10/B10)</f>
        <v>0.72033614934913703</v>
      </c>
      <c r="N9" s="35">
        <f>($B$10/5)</f>
        <v>10.992090300000001</v>
      </c>
      <c r="O9" s="23">
        <f>($C$5*[1]Params!K11)</f>
        <v>3.7886835209970964</v>
      </c>
      <c r="P9" s="23">
        <f>(O9*N9)</f>
        <v>41.645551380922036</v>
      </c>
    </row>
    <row r="10" spans="2:16">
      <c r="B10" s="35">
        <f>(SUM(B5:B9))</f>
        <v>54.960451500000005</v>
      </c>
      <c r="D10" s="23">
        <f>(SUM(D5:D9))</f>
        <v>39.590000000000003</v>
      </c>
    </row>
    <row r="11" spans="2:16">
      <c r="P11" s="23">
        <f>(SUM(P6:P9))</f>
        <v>84.124013789462509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2.4211424530772319</v>
      </c>
      <c r="M3" t="s">
        <v>4</v>
      </c>
      <c r="N3" s="26">
        <f>(INDEX(N5:N27,MATCH(MAX(O6,O14),O5:O27,0))/0.9)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(B21*J3)</f>
        <v>48.223700702342718</v>
      </c>
      <c r="K4" s="4">
        <f>(J4/D21-1)</f>
        <v>0.53486559279280654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22.44807059</v>
      </c>
      <c r="C6" s="23">
        <f>(D6/B6)</f>
        <v>1.7685261564388195</v>
      </c>
      <c r="D6" s="23">
        <v>39.700000000000003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18.14807059</v>
      </c>
      <c r="S6" s="23">
        <f>(T6/R6)</f>
        <v>1.775285137900712</v>
      </c>
      <c r="T6" s="23">
        <f>D6+B19*1.74</f>
        <v>32.218000000000004</v>
      </c>
      <c r="U6" s="23" t="str">
        <f>(E6)</f>
        <v>DCA2</v>
      </c>
    </row>
    <row r="7" spans="2:22">
      <c r="B7" s="2">
        <v>0.10025219</v>
      </c>
      <c r="C7" s="28">
        <v>0</v>
      </c>
      <c r="D7" s="29">
        <v>0</v>
      </c>
      <c r="E7" s="24">
        <f>B7*J3</f>
        <v>0.24272483322296476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R7" s="2">
        <f>(B7)</f>
        <v>0.10025219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19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0.46364898597314669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0.4598038942869731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4.5167771719999994</v>
      </c>
      <c r="O15" s="23">
        <f>($S$6*[1]Params!K9)</f>
        <v>2.8404562206411392</v>
      </c>
      <c r="P15" s="23">
        <f>(O15*N15)</f>
        <v>12.829707815457292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4.5167771719999994</v>
      </c>
      <c r="O16" s="23">
        <f>($C$6*[1]Params!K10)</f>
        <v>3.8907575441654032</v>
      </c>
      <c r="P16" s="23">
        <f>(O16*N16)</f>
        <v>17.573684857273072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4.5167771719999994</v>
      </c>
      <c r="O17" s="23">
        <f>($C$6*[1]Params!K11)</f>
        <v>8.8426307821940977</v>
      </c>
      <c r="P17" s="23">
        <f>(O17*N17)</f>
        <v>39.940192857438802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80.501726910169168</v>
      </c>
      <c r="S19" s="23"/>
      <c r="T19" s="23"/>
    </row>
    <row r="20" spans="2:20">
      <c r="C20" s="23"/>
      <c r="D20" s="23"/>
      <c r="F20" t="s">
        <v>9</v>
      </c>
      <c r="G20" s="23">
        <f>(D21/B21)</f>
        <v>1.5774296227930786</v>
      </c>
      <c r="S20" s="23"/>
      <c r="T20" s="23"/>
    </row>
    <row r="21" spans="2:20">
      <c r="B21" s="1">
        <f>(SUM(B5:B20))</f>
        <v>19.917746120659359</v>
      </c>
      <c r="C21" s="23"/>
      <c r="D21" s="23">
        <f>(SUM(D5:D20))</f>
        <v>31.41884275</v>
      </c>
      <c r="S21" s="23"/>
      <c r="T21" s="23"/>
    </row>
    <row r="22" spans="2:20">
      <c r="S22" s="23"/>
      <c r="T22" s="23"/>
    </row>
    <row r="23" spans="2:20">
      <c r="S23" s="23"/>
      <c r="T23" s="23"/>
    </row>
    <row r="24" spans="2:20">
      <c r="R24" s="1">
        <f>(SUM(R5:R23))</f>
        <v>19.917746120659363</v>
      </c>
      <c r="S24" s="23"/>
      <c r="T24" s="23">
        <f>(SUM(T5:T23))</f>
        <v>31.41884275</v>
      </c>
    </row>
  </sheetData>
  <conditionalFormatting sqref="C5:C6 C12:C14 C16:C17 O7:O9 O15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tabSelected="1"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62" width="9.140625" style="14" customWidth="1"/>
    <col min="6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0.34588304845389761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1.9685330309775559</v>
      </c>
      <c r="K4" s="4">
        <f>(J4/D14-1)</f>
        <v>1.1742594608439014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7.4670849999999997E-2</v>
      </c>
      <c r="C6" s="28">
        <v>0</v>
      </c>
      <c r="D6" s="28">
        <f>(B6*C6)</f>
        <v>0</v>
      </c>
      <c r="E6" s="23">
        <f>(B6*J3)</f>
        <v>2.5827381228643718E-2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7.4670849999999997E-2</v>
      </c>
      <c r="S6" s="28">
        <v>0</v>
      </c>
      <c r="T6" s="28">
        <f>(D6)</f>
        <v>0</v>
      </c>
      <c r="U6" s="23">
        <f>(E6)</f>
        <v>2.5827381228643718E-2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1.8968651100000002</v>
      </c>
      <c r="O8" s="23">
        <f>($C$5*[1]Params!K10)</f>
        <v>0.51436531459544421</v>
      </c>
      <c r="P8" s="23">
        <f>(O8*N8)</f>
        <v>0.97568161905027206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1.8968651100000002</v>
      </c>
      <c r="O9" s="23">
        <f>($C$5*[1]Params!K11)</f>
        <v>1.1690120786260096</v>
      </c>
      <c r="P9" s="23">
        <f>(O9*N9)</f>
        <v>2.2174582251142545</v>
      </c>
      <c r="Q9" s="24"/>
    </row>
    <row r="10" spans="2:21">
      <c r="B10" s="35"/>
      <c r="C10" s="23"/>
      <c r="D10" s="23"/>
    </row>
    <row r="12" spans="2:21">
      <c r="P12" s="23">
        <f>(SUM(P6:P9))</f>
        <v>4.4637948441645268</v>
      </c>
    </row>
    <row r="13" spans="2:21">
      <c r="F13" t="s">
        <v>9</v>
      </c>
      <c r="G13" s="23">
        <f>(D14/B14)</f>
        <v>0.15908085243867312</v>
      </c>
    </row>
    <row r="14" spans="2:21">
      <c r="B14" s="35">
        <f>(SUM(B5:B13))</f>
        <v>5.6913255500000011</v>
      </c>
      <c r="D14" s="23">
        <f>(SUM(D5:D13))</f>
        <v>0.90538092000000026</v>
      </c>
    </row>
    <row r="17" spans="11:20">
      <c r="N17" s="35"/>
      <c r="R17" s="35">
        <f>(SUM(R5:R16))</f>
        <v>9.4843255500000012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1.032987768319372E-5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4.5429727743406927</v>
      </c>
      <c r="K4" s="4">
        <f>(J4/D13-1)</f>
        <v>-9.6824498143003535E-2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257.92</v>
      </c>
      <c r="C6" s="28">
        <v>0</v>
      </c>
      <c r="D6" s="29">
        <f>(B6*C6)</f>
        <v>0</v>
      </c>
      <c r="E6" s="23">
        <f>(B6*J3)</f>
        <v>2.6642820520493245E-3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1.1437287284647024E-5</v>
      </c>
    </row>
    <row r="13" spans="2:16">
      <c r="B13">
        <f>(SUM(B5:B12))</f>
        <v>439789.6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4.6327669055352336E-3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2.7768804831778189</v>
      </c>
      <c r="K4" s="4">
        <f>(J4/D10-1)</f>
        <v>-7.4373172274060373E-2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74.869186558710894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284.84394038882107</v>
      </c>
      <c r="K4" s="4">
        <f>(J4/D43-1)</f>
        <v>5.4450660232370165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0.15722529177329286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2.4472813499999999</v>
      </c>
      <c r="S13" s="23">
        <f>(T13/R13)</f>
        <v>22.327006666397384</v>
      </c>
      <c r="T13" s="23">
        <f>(D17+11.97*B21+B37*19.42078-N16*19.42078)</f>
        <v>54.640467015999988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0.46127003168764669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6.2395390000000002E-2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3.9514309543583807E-2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0.76582934999999985</v>
      </c>
      <c r="S15" s="23">
        <f>(T15/R15)</f>
        <v>23.390195740082312</v>
      </c>
      <c r="T15" s="23">
        <f>(D19+12.6*B22+20.2393*B39-20.2393*N25)</f>
        <v>17.912898400000003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6.04098135</v>
      </c>
      <c r="C17" s="23">
        <f>(D17/B17)</f>
        <v>20.251676492926105</v>
      </c>
      <c r="D17" s="23">
        <v>122.34</v>
      </c>
      <c r="E17" t="s">
        <v>10</v>
      </c>
      <c r="N17" s="26">
        <f>(($R$13+N14+$R$21)/5)</f>
        <v>0.55465079399999995</v>
      </c>
      <c r="O17" s="23">
        <f>($S$13*[1]Params!K11)</f>
        <v>111.63503333198692</v>
      </c>
      <c r="P17" s="23">
        <f>(O17*N17)</f>
        <v>61.918459875803002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6.2395390000000002E-2</v>
      </c>
      <c r="C18" s="28">
        <v>0</v>
      </c>
      <c r="D18" s="29">
        <v>0</v>
      </c>
      <c r="E18" s="24">
        <f>B18*J3</f>
        <v>4.6714920943135239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1.8692693499999999</v>
      </c>
      <c r="C19" s="23">
        <f t="shared" ref="C19:C32" si="1">(D19/B19)</f>
        <v>21.238244771947929</v>
      </c>
      <c r="D19" s="23">
        <v>39.700000000000003</v>
      </c>
      <c r="E19" t="s">
        <v>15</v>
      </c>
      <c r="O19" s="23"/>
      <c r="P19" s="23">
        <f>(SUM(P14:P17))</f>
        <v>189.19318431603338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0.54787781074103081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3.3673668715214027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3.8297023154698833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37.424313184131698</v>
      </c>
      <c r="P24" s="23">
        <f>(O24*N24)</f>
        <v>24.325803569685604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0.16873075599999998</v>
      </c>
      <c r="O26" s="23">
        <f>($S$15*[1]Params!K11)</f>
        <v>116.95097870041155</v>
      </c>
      <c r="P26" s="23">
        <f>(O26*N26)</f>
        <v>19.733227051060336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63.123072980515573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3.8045550309999991</v>
      </c>
      <c r="C43" s="23"/>
      <c r="D43" s="23">
        <f>(SUM(D5:D42))</f>
        <v>44.195659029999973</v>
      </c>
      <c r="E43" s="23"/>
      <c r="F43" t="s">
        <v>9</v>
      </c>
      <c r="G43" s="23">
        <f>(D43/B43)</f>
        <v>11.616511962604855</v>
      </c>
      <c r="R43" s="26">
        <f>(SUM(R5:R36))</f>
        <v>3.8045550309999987</v>
      </c>
      <c r="S43" s="23"/>
      <c r="T43" s="23">
        <f>(SUM(T5:T36))</f>
        <v>44.193659160230382</v>
      </c>
      <c r="V43" t="s">
        <v>9</v>
      </c>
      <c r="W43" s="23">
        <f>(T43/R43)</f>
        <v>11.615986311180892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0.1012010865703409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0.94589537004613888</v>
      </c>
      <c r="K4" s="4">
        <f>(J4/D13-1)</f>
        <v>0.89179074009227777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0.24543346999999999</v>
      </c>
      <c r="C6" s="28">
        <v>0</v>
      </c>
      <c r="D6" s="29">
        <f>(B6*C6)</f>
        <v>0</v>
      </c>
      <c r="E6" s="23">
        <f>(B6*J3)</f>
        <v>2.4838133844729163E-2</v>
      </c>
      <c r="G6" s="23"/>
      <c r="M6" t="s">
        <v>11</v>
      </c>
      <c r="N6" s="19">
        <f>($B$13/5)</f>
        <v>1.869338368</v>
      </c>
      <c r="O6" s="45">
        <f>($C$5*[1]Params!K8)</f>
        <v>7.1418695478700056E-2</v>
      </c>
      <c r="P6" s="23">
        <f>(O6*N6)</f>
        <v>0.13350570765084213</v>
      </c>
      <c r="Q6" s="23">
        <f>N6*$J$3</f>
        <v>0.18917907400922776</v>
      </c>
    </row>
    <row r="7" spans="2:17">
      <c r="C7" s="23"/>
      <c r="D7" s="23"/>
      <c r="E7" s="23"/>
      <c r="G7" s="23"/>
      <c r="N7" s="19">
        <f>($B$13/5)</f>
        <v>1.869338368</v>
      </c>
      <c r="O7" s="45">
        <f>($C$5*[1]Params!K9)</f>
        <v>8.7899932896861599E-2</v>
      </c>
      <c r="P7" s="23">
        <f>(O7*N7)</f>
        <v>0.16431471710872878</v>
      </c>
      <c r="Q7" s="23">
        <f>Q6*2</f>
        <v>0.37835814801845552</v>
      </c>
    </row>
    <row r="8" spans="2:17">
      <c r="C8" s="23"/>
      <c r="D8" s="23"/>
      <c r="E8" s="23"/>
      <c r="G8" s="23"/>
      <c r="N8" s="19">
        <f>($B$13/5)</f>
        <v>1.869338368</v>
      </c>
      <c r="O8" s="45">
        <f>($C$5*[1]Params!K10)</f>
        <v>0.12086240773318471</v>
      </c>
      <c r="P8" s="23">
        <f>(O8*N8)</f>
        <v>0.22593273602450209</v>
      </c>
      <c r="Q8" s="23">
        <f>Q6*3</f>
        <v>0.56753722202768331</v>
      </c>
    </row>
    <row r="9" spans="2:17">
      <c r="C9" s="23"/>
      <c r="D9" s="23"/>
      <c r="E9" s="23"/>
      <c r="G9" s="23"/>
      <c r="N9" s="19">
        <f>($B$13/5)</f>
        <v>1.869338368</v>
      </c>
      <c r="O9" s="45">
        <f>($C$5*[1]Params!K11)</f>
        <v>0.27468729030269251</v>
      </c>
      <c r="P9" s="23">
        <f>(O9*N9)</f>
        <v>0.51348349096477741</v>
      </c>
      <c r="Q9" s="23">
        <f>Q6*4</f>
        <v>0.75671629603691104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1.0372366517488505</v>
      </c>
    </row>
    <row r="12" spans="2:17">
      <c r="C12" s="23"/>
      <c r="D12" s="23"/>
      <c r="E12" s="23"/>
      <c r="F12" t="s">
        <v>9</v>
      </c>
      <c r="G12" s="23">
        <f>(D13/B13)</f>
        <v>5.3494863055204782E-2</v>
      </c>
    </row>
    <row r="13" spans="2:17">
      <c r="B13">
        <f>(SUM(B5:B12))</f>
        <v>9.3466918400000001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5.9500461734170118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12.203254815428723</v>
      </c>
      <c r="K4" s="4">
        <f>(J4/D10-1)</f>
        <v>8.4733761371442062E-2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2.5789099999999998E-3</v>
      </c>
      <c r="C6" s="28">
        <v>0</v>
      </c>
      <c r="D6" s="28">
        <f>(B6*C6)</f>
        <v>0</v>
      </c>
      <c r="E6" s="23">
        <f>(B6*J3)</f>
        <v>1.5344633577086864E-2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5.4852595035802114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2.05095128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0.61012307432451485</v>
      </c>
      <c r="M3" t="s">
        <v>4</v>
      </c>
      <c r="N3" s="19">
        <f>(INDEX(N5:N14,MATCH(MAX(O6:O7),O5:O14,0))/0.9)</f>
        <v>11.46779100740741</v>
      </c>
      <c r="O3" s="52">
        <f>(MAX(O6:O7)*0.85)</f>
        <v>0.48540838895304461</v>
      </c>
      <c r="P3" s="23">
        <f>(O3*N3)</f>
        <v>5.5665619577558436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18.891262543906173</v>
      </c>
      <c r="K4" s="4">
        <f>(J4/D14-1)</f>
        <v>7.0794646555967109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54.370310119999999</v>
      </c>
      <c r="S5" s="23">
        <f>(T5/R5)</f>
        <v>0.35129466721533575</v>
      </c>
      <c r="T5" s="23">
        <f>(SUM(D5:D7))</f>
        <v>19.100000000000001</v>
      </c>
    </row>
    <row r="6" spans="2:21">
      <c r="B6" s="20">
        <v>0.79529865</v>
      </c>
      <c r="C6" s="28">
        <v>0</v>
      </c>
      <c r="D6" s="28">
        <f>(B6*C6)</f>
        <v>0</v>
      </c>
      <c r="E6" s="23">
        <f>(B6*J3)</f>
        <v>0.48523005734413632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10.321011906666669</v>
      </c>
      <c r="O7" s="23">
        <f>($C$5*[1]Params!K9)</f>
        <v>0.57106869288593487</v>
      </c>
      <c r="P7" s="23">
        <f>(O7*N7)</f>
        <v>5.8940067788003052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10.321011906666669</v>
      </c>
      <c r="O8" s="23">
        <f>($C$5*[1]Params!K10)</f>
        <v>0.78521945271816052</v>
      </c>
      <c r="P8" s="23">
        <f>(O8*N8)</f>
        <v>8.1042593208504208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10.321011906666669</v>
      </c>
      <c r="O9" s="23">
        <f>($C$5*[1]Params!K11)</f>
        <v>1.7845896652685465</v>
      </c>
      <c r="P9" s="23">
        <f>(O9*N9)</f>
        <v>18.418771183750955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37.469734643401679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7.5515284778413835E-2</v>
      </c>
    </row>
    <row r="14" spans="2:21">
      <c r="B14" s="19">
        <f>(SUM(B5:B13))</f>
        <v>30.963035720000008</v>
      </c>
      <c r="D14" s="23">
        <f>(SUM(D5:D13))</f>
        <v>2.3381824600000005</v>
      </c>
    </row>
    <row r="18" spans="12:20">
      <c r="R18">
        <f>(SUM(R5:R17))</f>
        <v>30.963035720000008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R12" sqref="R12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5" width="9.140625" style="14" customWidth="1"/>
    <col min="26" max="16384" width="9.140625" style="14"/>
  </cols>
  <sheetData>
    <row r="3" spans="2:21">
      <c r="I3" t="s">
        <v>3</v>
      </c>
      <c r="J3" s="45">
        <v>12.30573267501169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0.9415261277297009</v>
      </c>
      <c r="K4" s="4">
        <f>(J4/D14-1)</f>
        <v>-5.6965016296373294E-2</v>
      </c>
      <c r="R4" t="s">
        <v>5</v>
      </c>
      <c r="S4" t="s">
        <v>6</v>
      </c>
      <c r="T4" t="s">
        <v>7</v>
      </c>
    </row>
    <row r="5" spans="2:21">
      <c r="B5" s="1">
        <v>7.6510499999999995E-2</v>
      </c>
      <c r="C5" s="23">
        <f>(D5/B5)</f>
        <v>13.049189326955124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7.6510499999999995E-2</v>
      </c>
      <c r="S5" s="23">
        <f>(T5/R5)</f>
        <v>13.049189326955124</v>
      </c>
      <c r="T5" s="23">
        <f>D5</f>
        <v>0.99839999999999995</v>
      </c>
    </row>
    <row r="6" spans="2:21">
      <c r="B6" s="2">
        <v>6.7999999999999995E-7</v>
      </c>
      <c r="C6" s="28">
        <v>0</v>
      </c>
      <c r="D6" s="28">
        <f>(B6*C6)</f>
        <v>0</v>
      </c>
      <c r="E6" s="23">
        <f>(B6*J3)</f>
        <v>8.3678982190079489E-6</v>
      </c>
      <c r="M6" t="s">
        <v>11</v>
      </c>
      <c r="N6" s="19">
        <f>(B$14/5)</f>
        <v>1.5302236E-2</v>
      </c>
      <c r="O6" s="23">
        <f>($C$5*[1]Params!K8)</f>
        <v>16.963946125041662</v>
      </c>
      <c r="P6" s="23">
        <f>(O6*N6)</f>
        <v>0.25958630709667302</v>
      </c>
      <c r="R6" s="19">
        <f>(B6)</f>
        <v>6.7999999999999995E-7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1.5302236E-2</v>
      </c>
      <c r="O7" s="23">
        <f>($C$5*[1]Params!K9)</f>
        <v>20.878702923128202</v>
      </c>
      <c r="P7" s="23">
        <f>(O7*N7)</f>
        <v>0.31949083950359763</v>
      </c>
      <c r="R7" s="19"/>
      <c r="S7" s="23"/>
      <c r="T7" s="24"/>
      <c r="U7" s="24"/>
    </row>
    <row r="8" spans="2:21">
      <c r="C8" s="23"/>
      <c r="D8" s="23"/>
      <c r="N8" s="19">
        <f>(B$14/5)</f>
        <v>1.5302236E-2</v>
      </c>
      <c r="O8" s="23">
        <f>($C$5*[1]Params!K10)</f>
        <v>28.708216519301278</v>
      </c>
      <c r="P8" s="23">
        <f>(O8*N8)</f>
        <v>0.4392999043174467</v>
      </c>
      <c r="R8" s="19"/>
      <c r="S8" s="24"/>
      <c r="T8" s="24"/>
    </row>
    <row r="9" spans="2:21">
      <c r="C9" s="24"/>
      <c r="D9" s="23"/>
      <c r="N9" s="19">
        <f>(B$14/5)</f>
        <v>1.5302236E-2</v>
      </c>
      <c r="O9" s="23">
        <f>($C$5*[1]Params!K11)</f>
        <v>65.245946634775621</v>
      </c>
      <c r="P9" s="23">
        <f>(O9*N9)</f>
        <v>0.99840887344874241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2.0167859243664594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13.049073351110255</v>
      </c>
    </row>
    <row r="14" spans="2:21">
      <c r="B14" s="19">
        <f>(SUM(B5:B13))</f>
        <v>7.6511179999999998E-2</v>
      </c>
      <c r="D14" s="23">
        <f>(SUM(D5:D13))</f>
        <v>0.99839999999999995</v>
      </c>
    </row>
    <row r="18" spans="12:20">
      <c r="R18">
        <f>(SUM(R5:R17))</f>
        <v>7.6511179999999998E-2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Q24" sqref="Q2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5" width="9.140625" style="14" customWidth="1"/>
    <col min="26" max="16384" width="9.140625" style="14"/>
  </cols>
  <sheetData>
    <row r="3" spans="2:21">
      <c r="I3" t="s">
        <v>3</v>
      </c>
      <c r="J3" s="45">
        <v>2.9367368618632561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1.0117172434509158</v>
      </c>
      <c r="K4" s="4">
        <f>(J4/D14-1)</f>
        <v>1.3338585187215424E-2</v>
      </c>
      <c r="R4" t="s">
        <v>5</v>
      </c>
      <c r="S4" t="s">
        <v>6</v>
      </c>
      <c r="T4" t="s">
        <v>7</v>
      </c>
    </row>
    <row r="5" spans="2:21">
      <c r="B5" s="35">
        <v>0.34450372000000001</v>
      </c>
      <c r="C5" s="23">
        <f>(D5/B5)</f>
        <v>2.8980819133099636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0.34450372000000001</v>
      </c>
      <c r="S5" s="23">
        <f>(T5/R5)</f>
        <v>2.8980819133099636</v>
      </c>
      <c r="T5" s="23">
        <f>D5</f>
        <v>0.99839999999999995</v>
      </c>
    </row>
    <row r="6" spans="2:21">
      <c r="B6" s="47">
        <v>1.6E-7</v>
      </c>
      <c r="C6" s="28">
        <v>0</v>
      </c>
      <c r="D6" s="28">
        <f>(B6*C6)</f>
        <v>0</v>
      </c>
      <c r="E6" s="23">
        <f>(B6*J3)</f>
        <v>4.6987789789812096E-7</v>
      </c>
      <c r="M6" t="s">
        <v>11</v>
      </c>
      <c r="N6" s="19">
        <f>(B$14/5)</f>
        <v>6.8900776000000011E-2</v>
      </c>
      <c r="O6" s="23">
        <f>($C$5*[1]Params!K8)</f>
        <v>3.7675064873029527</v>
      </c>
      <c r="P6" s="23">
        <f>(O6*N6)</f>
        <v>0.25958412056020763</v>
      </c>
      <c r="R6" s="19">
        <f>(B6)</f>
        <v>1.6E-7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6.8900776000000011E-2</v>
      </c>
      <c r="O7" s="23">
        <f>($C$5*[1]Params!K9)</f>
        <v>4.6369310612959422</v>
      </c>
      <c r="P7" s="23">
        <f>(O7*N7)</f>
        <v>0.31948814838179401</v>
      </c>
      <c r="R7" s="19"/>
      <c r="S7" s="23"/>
      <c r="T7" s="24"/>
      <c r="U7" s="24"/>
    </row>
    <row r="8" spans="2:21">
      <c r="C8" s="23"/>
      <c r="D8" s="23"/>
      <c r="N8" s="19">
        <f>(B$14/5)</f>
        <v>6.8900776000000011E-2</v>
      </c>
      <c r="O8" s="23">
        <f>($C$5*[1]Params!K10)</f>
        <v>6.3757802092819205</v>
      </c>
      <c r="P8" s="23">
        <f>(O8*N8)</f>
        <v>0.43929620402496677</v>
      </c>
      <c r="R8" s="19"/>
      <c r="S8" s="24"/>
      <c r="T8" s="24"/>
    </row>
    <row r="9" spans="2:21">
      <c r="C9" s="24"/>
      <c r="D9" s="23"/>
      <c r="N9" s="19">
        <f>(B$14/5)</f>
        <v>6.8900776000000011E-2</v>
      </c>
      <c r="O9" s="23">
        <f>($C$5*[1]Params!K11)</f>
        <v>14.490409566549818</v>
      </c>
      <c r="P9" s="23">
        <f>(O9*N9)</f>
        <v>0.99840046369310631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2.0167689366600747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2.8980805673364256</v>
      </c>
    </row>
    <row r="14" spans="2:21">
      <c r="B14" s="19">
        <f>(SUM(B5:B13))</f>
        <v>0.34450388000000004</v>
      </c>
      <c r="D14" s="23">
        <f>(SUM(D5:D13))</f>
        <v>0.99839999999999995</v>
      </c>
    </row>
    <row r="18" spans="12:20">
      <c r="R18">
        <f>(SUM(R5:R17))</f>
        <v>0.34450388000000004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0.48845688654217678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2.9716740063452951</v>
      </c>
      <c r="K4" s="4">
        <f>(J4/D9-1)</f>
        <v>-0.89705824745395957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5.7615576575125293E-3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9.7300242590897952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-251.28661574091015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-133.53661574091015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732</v>
      </c>
      <c r="E35">
        <f t="shared" ref="E35:E41" si="1">C35*D35</f>
        <v>4577.9279999999999</v>
      </c>
      <c r="F35" s="35">
        <f t="shared" ref="F35:F41" si="2">E35*$N$5</f>
        <v>3673.7872199999997</v>
      </c>
      <c r="G35" s="23">
        <v>3.5</v>
      </c>
      <c r="H35" s="36">
        <f>G51</f>
        <v>1.5615590400000001</v>
      </c>
      <c r="I35" s="24">
        <f t="shared" ref="I35:I42" si="3">((F35-H35*D35)*$J$3-G35)</f>
        <v>11.080923780037487</v>
      </c>
      <c r="J35">
        <v>1</v>
      </c>
      <c r="K35" s="37">
        <f t="shared" ref="K35:K41" si="4">I35*J35</f>
        <v>11.080923780037487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732</v>
      </c>
      <c r="E36">
        <f t="shared" si="1"/>
        <v>707.11199999999997</v>
      </c>
      <c r="F36" s="35">
        <f t="shared" si="2"/>
        <v>567.45737999999994</v>
      </c>
      <c r="G36" s="23">
        <v>3.5</v>
      </c>
      <c r="H36" s="36">
        <f>G52</f>
        <v>0.21337130135885166</v>
      </c>
      <c r="I36" s="24">
        <f t="shared" si="3"/>
        <v>-1.130446559382857</v>
      </c>
      <c r="J36">
        <v>1</v>
      </c>
      <c r="K36" s="37">
        <f t="shared" si="4"/>
        <v>-1.130446559382857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732</v>
      </c>
      <c r="E37">
        <f t="shared" si="1"/>
        <v>622.93200000000002</v>
      </c>
      <c r="F37" s="35">
        <f t="shared" si="2"/>
        <v>499.90293000000003</v>
      </c>
      <c r="G37" s="23">
        <v>3.5</v>
      </c>
      <c r="H37" s="36">
        <f>G53</f>
        <v>0.18479602162162162</v>
      </c>
      <c r="I37" s="24">
        <f t="shared" si="3"/>
        <v>-1.3991503129323442</v>
      </c>
      <c r="J37">
        <v>1</v>
      </c>
      <c r="K37" s="37">
        <f t="shared" si="4"/>
        <v>-1.3991503129323442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698</v>
      </c>
      <c r="E38">
        <f t="shared" si="1"/>
        <v>593.99799999999993</v>
      </c>
      <c r="F38" s="35">
        <f t="shared" si="2"/>
        <v>476.68339499999996</v>
      </c>
      <c r="G38" s="23">
        <v>0</v>
      </c>
      <c r="H38" s="36">
        <f>G53</f>
        <v>0.18479602162162162</v>
      </c>
      <c r="I38" s="24">
        <f t="shared" si="3"/>
        <v>2.0032692371218901</v>
      </c>
      <c r="J38">
        <v>3</v>
      </c>
      <c r="K38" s="37">
        <f t="shared" si="4"/>
        <v>6.0098077113656707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640</v>
      </c>
      <c r="E39">
        <f t="shared" si="1"/>
        <v>544.64</v>
      </c>
      <c r="F39" s="35">
        <f t="shared" si="2"/>
        <v>437.0736</v>
      </c>
      <c r="G39" s="23">
        <v>0</v>
      </c>
      <c r="H39" s="36">
        <f>H38</f>
        <v>0.18479602162162162</v>
      </c>
      <c r="I39" s="24">
        <f t="shared" si="3"/>
        <v>1.836808469567349</v>
      </c>
      <c r="J39">
        <v>1</v>
      </c>
      <c r="K39" s="37">
        <f t="shared" si="4"/>
        <v>1.836808469567349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592</v>
      </c>
      <c r="E40">
        <f t="shared" si="1"/>
        <v>503.79199999999997</v>
      </c>
      <c r="F40" s="35">
        <f t="shared" si="2"/>
        <v>404.29307999999997</v>
      </c>
      <c r="G40" s="23">
        <v>0</v>
      </c>
      <c r="H40" s="36">
        <f>H39</f>
        <v>0.18479602162162162</v>
      </c>
      <c r="I40" s="24">
        <f t="shared" si="3"/>
        <v>1.6990478343497977</v>
      </c>
      <c r="J40">
        <v>1</v>
      </c>
      <c r="K40" s="37">
        <f t="shared" si="4"/>
        <v>1.6990478343497977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0.22659664049617489</v>
      </c>
      <c r="J41" s="16">
        <v>1</v>
      </c>
      <c r="K41" s="41">
        <f t="shared" si="4"/>
        <v>0.22659664049617489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1.2628058228275525</v>
      </c>
      <c r="J42" s="16">
        <v>1</v>
      </c>
      <c r="K42" s="41">
        <f>(I42*J42)</f>
        <v>1.2628058228275525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1.7502722590897974</v>
      </c>
      <c r="P47">
        <f>(O47/J3)</f>
        <v>303.78456020614618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(-369/3)</f>
        <v>-123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32" width="9.140625" style="14" customWidth="1"/>
    <col min="3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13.21847403773741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4.1485568752090911</v>
      </c>
      <c r="K4" s="4">
        <f>(J4/D13-1)</f>
        <v>-3.5570093239474008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5.5799999999999999E-6</v>
      </c>
      <c r="C6" s="28">
        <v>0</v>
      </c>
      <c r="D6" s="28">
        <f>(B6*C6)</f>
        <v>0</v>
      </c>
      <c r="E6" s="23">
        <f>(B6*J3)</f>
        <v>7.3759085130574746E-5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5.5799999999999999E-6</v>
      </c>
      <c r="S6" s="28">
        <v>0</v>
      </c>
      <c r="T6" s="28">
        <f>(D6)</f>
        <v>0</v>
      </c>
      <c r="U6" s="23">
        <f>(R6*J3)</f>
        <v>7.3759085130574746E-5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0.11887984599999998</v>
      </c>
      <c r="O9" s="23">
        <f>($C$5*[1]Params!K11)</f>
        <v>20</v>
      </c>
      <c r="P9" s="23">
        <f>(O9*N9)</f>
        <v>2.3775969199999998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4.8027230119999995</v>
      </c>
    </row>
    <row r="12" spans="2:21">
      <c r="F12" t="s">
        <v>9</v>
      </c>
      <c r="G12" s="45">
        <f>(D13/B13)</f>
        <v>-5.1695056071720931</v>
      </c>
    </row>
    <row r="13" spans="2:21">
      <c r="B13" s="1">
        <f>(SUM(B5:B12))</f>
        <v>0.31384536999999996</v>
      </c>
      <c r="D13" s="23">
        <f>(SUM(D5:D12))</f>
        <v>-1.6224254</v>
      </c>
      <c r="R13" s="1">
        <f>(SUM(R5:R12))</f>
        <v>0.59439922999999995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1.0056923038355705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0.59181162496222806</v>
      </c>
      <c r="M3" t="s">
        <v>4</v>
      </c>
      <c r="N3" s="26">
        <f>(INDEX(N5:N21,MATCH(MAX(O6:O7),O5:O21,0))/0.9)</f>
        <v>25</v>
      </c>
      <c r="O3" s="24">
        <f>(MAX(O6:O7)*0.85)</f>
        <v>0.47670222236733878</v>
      </c>
      <c r="P3" s="45">
        <f>(O3*N3)</f>
        <v>11.917555559183469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42.791865006076783</v>
      </c>
      <c r="K4" s="4">
        <f>(J4/D13-1)</f>
        <v>1.4038202571098335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0.72126937000000002</v>
      </c>
      <c r="C6" s="28">
        <v>0</v>
      </c>
      <c r="D6" s="28">
        <f>(B6*C6)</f>
        <v>0</v>
      </c>
      <c r="E6" s="23">
        <f>(B6*J3)</f>
        <v>0.42685559789518251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0.72126937000000002</v>
      </c>
      <c r="S6" s="28">
        <v>0</v>
      </c>
      <c r="T6" s="28">
        <f>(D6)</f>
        <v>0</v>
      </c>
      <c r="U6" s="23">
        <f>(R6*J3)</f>
        <v>0.42685559789518251</v>
      </c>
    </row>
    <row r="7" spans="2:21">
      <c r="B7" s="1">
        <v>114.01590521</v>
      </c>
      <c r="C7" s="23">
        <f>(D7/B7)</f>
        <v>0.34819703379873734</v>
      </c>
      <c r="D7" s="23">
        <v>39.700000000000003</v>
      </c>
      <c r="E7" t="s">
        <v>15</v>
      </c>
      <c r="N7" s="1">
        <f>-B11</f>
        <v>22.5</v>
      </c>
      <c r="O7" s="23">
        <f>($S$7*[1]Params!K9)</f>
        <v>0.56082614396157504</v>
      </c>
      <c r="P7" s="23">
        <f>-D11</f>
        <v>12.305999999999999</v>
      </c>
      <c r="Q7" t="s">
        <v>12</v>
      </c>
      <c r="R7" s="35">
        <f>B7+B10</f>
        <v>91.445905210000006</v>
      </c>
      <c r="S7" s="23">
        <f>(T7/R7)</f>
        <v>0.35051633997598441</v>
      </c>
      <c r="T7" s="23">
        <f>D7+B10*0.3388</f>
        <v>32.053284000000005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25.35593826800001</v>
      </c>
      <c r="O8" s="23">
        <f>($C$7*[1]Params!K10)</f>
        <v>0.76603347435722224</v>
      </c>
      <c r="P8" s="23">
        <f>(O8*N8)</f>
        <v>19.423497487023297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14.461312756000002</v>
      </c>
      <c r="O9" s="23">
        <f>($C$7*[1]Params!K11)</f>
        <v>1.7409851689936868</v>
      </c>
      <c r="P9" s="23">
        <f>(O9*N9)</f>
        <v>25.176931032375222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66.988857489398526</v>
      </c>
    </row>
    <row r="12" spans="2:21">
      <c r="F12" t="s">
        <v>9</v>
      </c>
      <c r="G12" s="45">
        <f>(D13/B13)</f>
        <v>0.24619628826731677</v>
      </c>
    </row>
    <row r="13" spans="2:21">
      <c r="B13" s="1">
        <f>(SUM(B5:B12))</f>
        <v>72.306563780000005</v>
      </c>
      <c r="D13" s="23">
        <f>(SUM(D5:D12))</f>
        <v>17.801607620000006</v>
      </c>
      <c r="R13" s="1">
        <f>(SUM(R5:R12))</f>
        <v>94.806563780000005</v>
      </c>
      <c r="T13" s="23">
        <f>(SUM(T5:T12))</f>
        <v>30.107607620000007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2023-12-19T13:55:15Z</dcterms:modified>
</cp:coreProperties>
</file>