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M50" i="2"/>
  <c r="M10"/>
  <c r="Q9" i="29"/>
  <c r="W32" i="32"/>
  <c r="T32"/>
  <c r="R32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3" i="32"/>
  <c r="B13"/>
  <c r="G12"/>
  <c r="C10"/>
  <c r="C9"/>
  <c r="T8"/>
  <c r="R8"/>
  <c r="N9" s="1"/>
  <c r="N8"/>
  <c r="C8"/>
  <c r="S8" s="1"/>
  <c r="T7"/>
  <c r="R7"/>
  <c r="N7"/>
  <c r="C7"/>
  <c r="S7" s="1"/>
  <c r="T6"/>
  <c r="R6"/>
  <c r="N6"/>
  <c r="C6"/>
  <c r="S6" s="1"/>
  <c r="R5"/>
  <c r="C5"/>
  <c r="O9" s="1"/>
  <c r="P9" s="1"/>
  <c r="K4"/>
  <c r="J4"/>
  <c r="B14" i="31"/>
  <c r="N8" s="1"/>
  <c r="C12"/>
  <c r="S8" s="1"/>
  <c r="C11"/>
  <c r="C10"/>
  <c r="N9"/>
  <c r="C9"/>
  <c r="T8"/>
  <c r="R8"/>
  <c r="C8"/>
  <c r="T7"/>
  <c r="R7"/>
  <c r="R18" s="1"/>
  <c r="C7"/>
  <c r="T6"/>
  <c r="S6"/>
  <c r="R6"/>
  <c r="P6"/>
  <c r="N6"/>
  <c r="E6"/>
  <c r="D6"/>
  <c r="D14" s="1"/>
  <c r="G13" s="1"/>
  <c r="R5"/>
  <c r="C5"/>
  <c r="O8" s="1"/>
  <c r="P8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E6"/>
  <c r="D6"/>
  <c r="D13" s="1"/>
  <c r="G12" s="1"/>
  <c r="C5"/>
  <c r="O9" s="1"/>
  <c r="P9" s="1"/>
  <c r="J4"/>
  <c r="K4" s="1"/>
  <c r="D39" i="28"/>
  <c r="C39"/>
  <c r="S25" s="1"/>
  <c r="D38"/>
  <c r="C38"/>
  <c r="O8" s="1"/>
  <c r="C37"/>
  <c r="C36"/>
  <c r="C35"/>
  <c r="C34"/>
  <c r="B34"/>
  <c r="D33"/>
  <c r="C33" s="1"/>
  <c r="C32"/>
  <c r="C31"/>
  <c r="C30"/>
  <c r="D29"/>
  <c r="C29"/>
  <c r="C28"/>
  <c r="B28"/>
  <c r="C27"/>
  <c r="C26"/>
  <c r="B26"/>
  <c r="T25"/>
  <c r="R25"/>
  <c r="C25"/>
  <c r="T24"/>
  <c r="S24"/>
  <c r="R24"/>
  <c r="N24"/>
  <c r="C24"/>
  <c r="T23"/>
  <c r="S23" s="1"/>
  <c r="R23"/>
  <c r="N23"/>
  <c r="C23"/>
  <c r="O6" s="1"/>
  <c r="T22"/>
  <c r="S22"/>
  <c r="R22"/>
  <c r="C22"/>
  <c r="O23" s="1"/>
  <c r="P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N6"/>
  <c r="B6"/>
  <c r="R6" s="1"/>
  <c r="S5"/>
  <c r="D5"/>
  <c r="D41" s="1"/>
  <c r="G41" s="1"/>
  <c r="B5"/>
  <c r="B41" s="1"/>
  <c r="J4" s="1"/>
  <c r="K4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B10" i="25"/>
  <c r="N9" s="1"/>
  <c r="N7"/>
  <c r="E7"/>
  <c r="D7"/>
  <c r="E6"/>
  <c r="D6"/>
  <c r="D10" s="1"/>
  <c r="G9" s="1"/>
  <c r="C5"/>
  <c r="O9" s="1"/>
  <c r="P9" s="1"/>
  <c r="J4"/>
  <c r="K4" s="1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D18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17" i="22"/>
  <c r="J4" s="1"/>
  <c r="D15"/>
  <c r="D14"/>
  <c r="D13"/>
  <c r="D12"/>
  <c r="D11"/>
  <c r="D10"/>
  <c r="D9"/>
  <c r="D8"/>
  <c r="B7"/>
  <c r="C7" s="1"/>
  <c r="E6"/>
  <c r="D6"/>
  <c r="D5"/>
  <c r="D17" s="1"/>
  <c r="R21" i="21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B10" i="20"/>
  <c r="J4" s="1"/>
  <c r="K4" s="1"/>
  <c r="O9"/>
  <c r="P9" s="1"/>
  <c r="N9"/>
  <c r="T8"/>
  <c r="S8"/>
  <c r="R8"/>
  <c r="N8"/>
  <c r="C8"/>
  <c r="T7"/>
  <c r="S7" s="1"/>
  <c r="R7"/>
  <c r="O7"/>
  <c r="P7" s="1"/>
  <c r="D7"/>
  <c r="T6"/>
  <c r="S6" s="1"/>
  <c r="R6"/>
  <c r="O6"/>
  <c r="O3" s="1"/>
  <c r="N6"/>
  <c r="N7" s="1"/>
  <c r="E6"/>
  <c r="D6"/>
  <c r="D10" s="1"/>
  <c r="G9" s="1"/>
  <c r="T5"/>
  <c r="S5" s="1"/>
  <c r="R5"/>
  <c r="R21" s="1"/>
  <c r="C5"/>
  <c r="O8" s="1"/>
  <c r="P8" s="1"/>
  <c r="D10" i="19"/>
  <c r="G9" s="1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N22" i="14"/>
  <c r="N17"/>
  <c r="B17"/>
  <c r="N16"/>
  <c r="C15"/>
  <c r="D14"/>
  <c r="C14" s="1"/>
  <c r="C13"/>
  <c r="C12"/>
  <c r="C11"/>
  <c r="T10"/>
  <c r="R10"/>
  <c r="E10"/>
  <c r="S9"/>
  <c r="R9"/>
  <c r="N15" s="1"/>
  <c r="D9"/>
  <c r="S8"/>
  <c r="O9" s="1"/>
  <c r="R8"/>
  <c r="N8" s="1"/>
  <c r="O8"/>
  <c r="E8"/>
  <c r="S7"/>
  <c r="R7"/>
  <c r="T7" s="1"/>
  <c r="O7"/>
  <c r="N7"/>
  <c r="P7" s="1"/>
  <c r="E7"/>
  <c r="S6"/>
  <c r="R6"/>
  <c r="T6" s="1"/>
  <c r="O6"/>
  <c r="D6"/>
  <c r="R5"/>
  <c r="D5"/>
  <c r="G17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C5"/>
  <c r="O9" s="1"/>
  <c r="J4"/>
  <c r="K4" s="1"/>
  <c r="N17" i="12"/>
  <c r="O16"/>
  <c r="P16" s="1"/>
  <c r="N16"/>
  <c r="N15"/>
  <c r="O14"/>
  <c r="P14" s="1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D13" s="1"/>
  <c r="G12" s="1"/>
  <c r="T5"/>
  <c r="T13" s="1"/>
  <c r="R5"/>
  <c r="R13" s="1"/>
  <c r="C5"/>
  <c r="O9" s="1"/>
  <c r="J4"/>
  <c r="K4" s="1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9"/>
  <c r="N6" s="1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I40" s="1"/>
  <c r="K40" s="1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P35" s="1"/>
  <c r="N29"/>
  <c r="O23"/>
  <c r="P23" s="1"/>
  <c r="N23"/>
  <c r="O22"/>
  <c r="N22"/>
  <c r="P22" s="1"/>
  <c r="O21"/>
  <c r="P21" s="1"/>
  <c r="N21"/>
  <c r="O20"/>
  <c r="N20"/>
  <c r="P20" s="1"/>
  <c r="O14"/>
  <c r="N14"/>
  <c r="P14" s="1"/>
  <c r="O13"/>
  <c r="P13" s="1"/>
  <c r="N13"/>
  <c r="O12"/>
  <c r="N12"/>
  <c r="P12" s="1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 s="1"/>
  <c r="N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 s="1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O10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M73" i="2" l="1"/>
  <c r="M75"/>
  <c r="O75" s="1"/>
  <c r="O37" i="1"/>
  <c r="P37" s="1"/>
  <c r="O36"/>
  <c r="O35"/>
  <c r="O34"/>
  <c r="O29"/>
  <c r="P29" s="1"/>
  <c r="O28"/>
  <c r="O27"/>
  <c r="O26"/>
  <c r="O22" i="2"/>
  <c r="O46"/>
  <c r="O9"/>
  <c r="O14" s="1"/>
  <c r="N4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L39" i="5"/>
  <c r="M38"/>
  <c r="E7" i="11"/>
  <c r="K4"/>
  <c r="N26" i="1"/>
  <c r="N27"/>
  <c r="N28"/>
  <c r="B39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O3" i="1"/>
  <c r="T5"/>
  <c r="N6"/>
  <c r="R19"/>
  <c r="N19" s="1"/>
  <c r="T19"/>
  <c r="R21"/>
  <c r="N34"/>
  <c r="N35"/>
  <c r="N36"/>
  <c r="T15" i="2"/>
  <c r="S15" s="1"/>
  <c r="N26"/>
  <c r="O26" s="1"/>
  <c r="O30" s="1"/>
  <c r="N27"/>
  <c r="O27" s="1"/>
  <c r="D30"/>
  <c r="T21" s="1"/>
  <c r="S21" s="1"/>
  <c r="B31"/>
  <c r="B37" s="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K4" i="4"/>
  <c r="P26"/>
  <c r="P6" i="9"/>
  <c r="P9" i="13"/>
  <c r="P8" i="14"/>
  <c r="H36" i="5"/>
  <c r="I36" s="1"/>
  <c r="K36" s="1"/>
  <c r="H37"/>
  <c r="O6" i="8"/>
  <c r="P6" s="1"/>
  <c r="O7"/>
  <c r="P7" s="1"/>
  <c r="I37" i="5"/>
  <c r="K37" s="1"/>
  <c r="O17" i="14"/>
  <c r="P17" s="1"/>
  <c r="O16"/>
  <c r="P16" s="1"/>
  <c r="N9" i="18"/>
  <c r="N8"/>
  <c r="N6"/>
  <c r="B37" i="23"/>
  <c r="J4" s="1"/>
  <c r="R9"/>
  <c r="S9" s="1"/>
  <c r="C9"/>
  <c r="C32"/>
  <c r="R24"/>
  <c r="O17" i="24"/>
  <c r="P17" s="1"/>
  <c r="O16"/>
  <c r="P16" s="1"/>
  <c r="O14"/>
  <c r="P14" s="1"/>
  <c r="N9"/>
  <c r="P9" s="1"/>
  <c r="N7"/>
  <c r="O17" i="28"/>
  <c r="O16"/>
  <c r="P16" s="1"/>
  <c r="P6" i="4"/>
  <c r="G8"/>
  <c r="T6" i="8"/>
  <c r="T13" s="1"/>
  <c r="O7" i="10"/>
  <c r="U7"/>
  <c r="N8"/>
  <c r="O7" i="12"/>
  <c r="P7" s="1"/>
  <c r="V7"/>
  <c r="N8"/>
  <c r="N9"/>
  <c r="P9" s="1"/>
  <c r="O7" i="13"/>
  <c r="O8"/>
  <c r="R15"/>
  <c r="T8" i="14"/>
  <c r="N9"/>
  <c r="P9" s="1"/>
  <c r="O14"/>
  <c r="B14" i="16"/>
  <c r="P6" i="18"/>
  <c r="T21" i="20"/>
  <c r="K4" i="26"/>
  <c r="K4" i="27"/>
  <c r="R37" i="14"/>
  <c r="N25"/>
  <c r="N23"/>
  <c r="N9" i="15"/>
  <c r="N7"/>
  <c r="P7" s="1"/>
  <c r="J4"/>
  <c r="K4" s="1"/>
  <c r="O9" i="16"/>
  <c r="O8"/>
  <c r="N9" i="17"/>
  <c r="N7"/>
  <c r="C7" i="20"/>
  <c r="P6"/>
  <c r="P11" s="1"/>
  <c r="D15" i="21"/>
  <c r="G14" s="1"/>
  <c r="T6"/>
  <c r="S6" s="1"/>
  <c r="O8"/>
  <c r="P8" s="1"/>
  <c r="O6"/>
  <c r="C35" i="23"/>
  <c r="N9" s="1"/>
  <c r="R25"/>
  <c r="R37" s="1"/>
  <c r="O9"/>
  <c r="P9" s="1"/>
  <c r="O26" i="28"/>
  <c r="P26" s="1"/>
  <c r="O25"/>
  <c r="O24"/>
  <c r="P24" s="1"/>
  <c r="P6"/>
  <c r="N3"/>
  <c r="E62" i="5"/>
  <c r="O8" i="8"/>
  <c r="P8" s="1"/>
  <c r="J4" i="9"/>
  <c r="K4" s="1"/>
  <c r="S5"/>
  <c r="T6"/>
  <c r="T17" s="1"/>
  <c r="O7"/>
  <c r="P7" s="1"/>
  <c r="O8"/>
  <c r="P8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P19" s="1"/>
  <c r="N6" i="13"/>
  <c r="P6" s="1"/>
  <c r="N7"/>
  <c r="N8"/>
  <c r="T5" i="14"/>
  <c r="N6"/>
  <c r="P6" s="1"/>
  <c r="P11" s="1"/>
  <c r="T9"/>
  <c r="N14"/>
  <c r="O15"/>
  <c r="P15" s="1"/>
  <c r="D17"/>
  <c r="K4" s="1"/>
  <c r="N24"/>
  <c r="P9" i="15"/>
  <c r="T5" i="16"/>
  <c r="T13" s="1"/>
  <c r="R8"/>
  <c r="S8" s="1"/>
  <c r="K4" i="17"/>
  <c r="P7"/>
  <c r="P11" s="1"/>
  <c r="P9"/>
  <c r="N7" i="18"/>
  <c r="P7" s="1"/>
  <c r="O8"/>
  <c r="P8" s="1"/>
  <c r="O9"/>
  <c r="P9" s="1"/>
  <c r="K4" i="19"/>
  <c r="N3" i="20"/>
  <c r="P3" s="1"/>
  <c r="O9" i="21"/>
  <c r="P9" s="1"/>
  <c r="N6" i="23"/>
  <c r="O6" s="1"/>
  <c r="P6" s="1"/>
  <c r="T21"/>
  <c r="S21" s="1"/>
  <c r="R17" i="24"/>
  <c r="T6"/>
  <c r="T17" s="1"/>
  <c r="S7"/>
  <c r="N8"/>
  <c r="B18"/>
  <c r="J4" s="1"/>
  <c r="K4" s="1"/>
  <c r="O15"/>
  <c r="P15" s="1"/>
  <c r="K4" i="31"/>
  <c r="O6" i="15"/>
  <c r="P6" s="1"/>
  <c r="O6" i="19"/>
  <c r="P6" s="1"/>
  <c r="O8"/>
  <c r="P8" s="1"/>
  <c r="N7" i="21"/>
  <c r="P7" s="1"/>
  <c r="N6" i="25"/>
  <c r="O7"/>
  <c r="P7" s="1"/>
  <c r="N8"/>
  <c r="S5" i="26"/>
  <c r="O6"/>
  <c r="P6" s="1"/>
  <c r="O7"/>
  <c r="P7" s="1"/>
  <c r="O8"/>
  <c r="P8" s="1"/>
  <c r="O14"/>
  <c r="P14" s="1"/>
  <c r="O15"/>
  <c r="P15" s="1"/>
  <c r="O16"/>
  <c r="P16" s="1"/>
  <c r="O6" i="27"/>
  <c r="P6" s="1"/>
  <c r="P11" s="1"/>
  <c r="O3" i="28"/>
  <c r="P3" s="1"/>
  <c r="R5"/>
  <c r="C6"/>
  <c r="N9"/>
  <c r="P9" s="1"/>
  <c r="N17"/>
  <c r="N25"/>
  <c r="N6" i="29"/>
  <c r="Q6" s="1"/>
  <c r="N7"/>
  <c r="N8"/>
  <c r="O7" i="30"/>
  <c r="P7" s="1"/>
  <c r="T5" i="31"/>
  <c r="O6"/>
  <c r="N7"/>
  <c r="O9"/>
  <c r="P9" s="1"/>
  <c r="S5" i="32"/>
  <c r="T5" s="1"/>
  <c r="O6"/>
  <c r="O8"/>
  <c r="P8" s="1"/>
  <c r="O7" i="33"/>
  <c r="P7" s="1"/>
  <c r="O6" i="34"/>
  <c r="P6" s="1"/>
  <c r="P11" s="1"/>
  <c r="O8"/>
  <c r="P8" s="1"/>
  <c r="O9"/>
  <c r="P9" s="1"/>
  <c r="O6" i="25"/>
  <c r="P6" s="1"/>
  <c r="O8"/>
  <c r="P8" s="1"/>
  <c r="O6" i="29"/>
  <c r="P6" s="1"/>
  <c r="O7"/>
  <c r="P7" s="1"/>
  <c r="O8"/>
  <c r="P8" s="1"/>
  <c r="O6" i="30"/>
  <c r="P6" s="1"/>
  <c r="P11" s="1"/>
  <c r="O8"/>
  <c r="P8" s="1"/>
  <c r="O7" i="31"/>
  <c r="P7" s="1"/>
  <c r="P11" s="1"/>
  <c r="O7" i="32"/>
  <c r="P7" s="1"/>
  <c r="O6" i="33"/>
  <c r="P6" s="1"/>
  <c r="P11" s="1"/>
  <c r="O8"/>
  <c r="P8" s="1"/>
  <c r="S19" i="1" l="1"/>
  <c r="O19" s="1"/>
  <c r="P19" s="1"/>
  <c r="J4" i="2"/>
  <c r="J7"/>
  <c r="J8" s="1"/>
  <c r="P6" i="32"/>
  <c r="P12" s="1"/>
  <c r="N3"/>
  <c r="O3"/>
  <c r="O3" i="31"/>
  <c r="N3"/>
  <c r="R41" i="28"/>
  <c r="T5"/>
  <c r="T41" s="1"/>
  <c r="W41" s="1"/>
  <c r="O8" i="24"/>
  <c r="P8" s="1"/>
  <c r="O6"/>
  <c r="P6" s="1"/>
  <c r="P11" s="1"/>
  <c r="O7"/>
  <c r="P7" s="1"/>
  <c r="T37" i="14"/>
  <c r="S5"/>
  <c r="N3" i="21"/>
  <c r="O3"/>
  <c r="P6"/>
  <c r="P11" s="1"/>
  <c r="O21" i="1"/>
  <c r="P21" s="1"/>
  <c r="P6"/>
  <c r="O6"/>
  <c r="L41" i="5"/>
  <c r="M41" s="1"/>
  <c r="M39"/>
  <c r="P11" i="26"/>
  <c r="P11" i="15"/>
  <c r="P11" i="12"/>
  <c r="G17" i="24"/>
  <c r="K4" i="21"/>
  <c r="P11" i="18"/>
  <c r="P7" i="13"/>
  <c r="P12" s="1"/>
  <c r="P17" i="28"/>
  <c r="P19" s="1"/>
  <c r="P11" i="8"/>
  <c r="R13" i="16"/>
  <c r="P27" i="1"/>
  <c r="P35"/>
  <c r="S5" i="31"/>
  <c r="T18"/>
  <c r="Q8" i="29"/>
  <c r="Q7"/>
  <c r="N7" i="16"/>
  <c r="P7" s="1"/>
  <c r="N9"/>
  <c r="N8"/>
  <c r="P8" s="1"/>
  <c r="N6"/>
  <c r="P6" s="1"/>
  <c r="J4"/>
  <c r="K4" s="1"/>
  <c r="H41" i="5"/>
  <c r="I41" s="1"/>
  <c r="K41" s="1"/>
  <c r="H38"/>
  <c r="R22" i="2"/>
  <c r="M57"/>
  <c r="O57" s="1"/>
  <c r="D31"/>
  <c r="T22" s="1"/>
  <c r="T36" s="1"/>
  <c r="T20"/>
  <c r="R20"/>
  <c r="D39" i="1"/>
  <c r="D42" s="1"/>
  <c r="T18"/>
  <c r="R18"/>
  <c r="N10"/>
  <c r="P10" s="1"/>
  <c r="R22"/>
  <c r="M4" i="2"/>
  <c r="O4" s="1"/>
  <c r="P11" i="29"/>
  <c r="P11" i="25"/>
  <c r="P19" i="26"/>
  <c r="P11" i="19"/>
  <c r="T37" i="23"/>
  <c r="P11" i="28"/>
  <c r="P25"/>
  <c r="P28" s="1"/>
  <c r="P9" i="16"/>
  <c r="T21" i="21"/>
  <c r="G13" i="16"/>
  <c r="P14" i="14"/>
  <c r="P19" s="1"/>
  <c r="P8" i="13"/>
  <c r="P7" i="10"/>
  <c r="P11" s="1"/>
  <c r="P20" i="24"/>
  <c r="G37" i="23"/>
  <c r="P12" i="9"/>
  <c r="O74" i="2"/>
  <c r="O78" s="1"/>
  <c r="B42" i="1"/>
  <c r="P26"/>
  <c r="P31" s="1"/>
  <c r="P28"/>
  <c r="P34"/>
  <c r="P36"/>
  <c r="O20" l="1"/>
  <c r="P20" s="1"/>
  <c r="P23" s="1"/>
  <c r="S18"/>
  <c r="O12" s="1"/>
  <c r="P12" s="1"/>
  <c r="P39"/>
  <c r="S20" i="2"/>
  <c r="N59" s="1"/>
  <c r="O59" s="1"/>
  <c r="G7" i="1"/>
  <c r="I42"/>
  <c r="P12" i="16"/>
  <c r="D37" i="2"/>
  <c r="G36" s="1"/>
  <c r="P3" i="32"/>
  <c r="K4" i="2"/>
  <c r="N60"/>
  <c r="O60" s="1"/>
  <c r="J12" i="1"/>
  <c r="J13" s="1"/>
  <c r="J4"/>
  <c r="N11"/>
  <c r="R32"/>
  <c r="M58" i="2"/>
  <c r="R36"/>
  <c r="H39" i="5"/>
  <c r="I39" s="1"/>
  <c r="K39" s="1"/>
  <c r="I38"/>
  <c r="K38" s="1"/>
  <c r="J13" s="1"/>
  <c r="M46"/>
  <c r="K14"/>
  <c r="O24" i="14"/>
  <c r="P24" s="1"/>
  <c r="O22"/>
  <c r="P22" s="1"/>
  <c r="O25"/>
  <c r="P25" s="1"/>
  <c r="O23"/>
  <c r="P23" s="1"/>
  <c r="T22" i="1"/>
  <c r="T32" s="1"/>
  <c r="N3"/>
  <c r="P3" s="1"/>
  <c r="P3" i="21"/>
  <c r="P3" i="31"/>
  <c r="O11" i="1" l="1"/>
  <c r="P11" s="1"/>
  <c r="O13"/>
  <c r="P13" s="1"/>
  <c r="K4"/>
  <c r="N58" i="2"/>
  <c r="O46" i="5"/>
  <c r="P46" s="1"/>
  <c r="J15"/>
  <c r="J16" s="1"/>
  <c r="P27" i="14"/>
  <c r="O58" i="2"/>
  <c r="O62" s="1"/>
  <c r="P15" i="1" l="1"/>
</calcChain>
</file>

<file path=xl/sharedStrings.xml><?xml version="1.0" encoding="utf-8"?>
<sst xmlns="http://schemas.openxmlformats.org/spreadsheetml/2006/main" count="709" uniqueCount="90">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</sst>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1020416"/>
        <c:axId val="81022336"/>
      </c:lineChart>
      <c:dateAx>
        <c:axId val="81020416"/>
        <c:scaling>
          <c:orientation val="minMax"/>
        </c:scaling>
        <c:axPos val="b"/>
        <c:numFmt formatCode="dd/mm/yy;@" sourceLinked="1"/>
        <c:majorTickMark val="none"/>
        <c:tickLblPos val="nextTo"/>
        <c:crossAx val="81022336"/>
        <c:crosses val="autoZero"/>
        <c:lblOffset val="100"/>
      </c:dateAx>
      <c:valAx>
        <c:axId val="8102233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10204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35" sqref="B35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1787.285518539117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946.94905029993276</v>
      </c>
      <c r="K4" s="4">
        <f>(J4/D42-1)</f>
        <v>-0.34621880892725843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2733.7671119086363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5.7892300000000002E-3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3.7829444000000004E-2</v>
      </c>
      <c r="O11" s="39">
        <f>($S$18*Params!K16)</f>
        <v>3293.1943800890103</v>
      </c>
      <c r="P11" s="23">
        <f>(O11*N11)</f>
        <v>124.57971238269194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5.7892300000000002E-3</v>
      </c>
      <c r="C12" s="40">
        <v>0</v>
      </c>
      <c r="D12" s="26">
        <f t="shared" si="0"/>
        <v>0</v>
      </c>
      <c r="E12" s="38">
        <f>(B12*J3)</f>
        <v>10.347006942492213</v>
      </c>
      <c r="I12" t="s">
        <v>13</v>
      </c>
      <c r="J12">
        <f>(J11-B42)</f>
        <v>7.0174720000000024E-2</v>
      </c>
      <c r="N12">
        <f>($B$35/5)</f>
        <v>2.1237222E-2</v>
      </c>
      <c r="O12" s="39">
        <f>($S$18*Params!K17)</f>
        <v>6586.3887601780207</v>
      </c>
      <c r="P12" s="23">
        <f>(O12*N12)</f>
        <v>139.87660027820539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125.42226082353739</v>
      </c>
      <c r="N13">
        <f>($B$35/5)</f>
        <v>2.1237222E-2</v>
      </c>
      <c r="O13" s="39">
        <f>($S$18*Params!K18)</f>
        <v>13172.777520356041</v>
      </c>
      <c r="P13" s="23">
        <f>(O13*N13)</f>
        <v>279.75320055641077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551.66473821730813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0.10154111</v>
      </c>
      <c r="S18" s="39">
        <f>(T18/R18)</f>
        <v>1646.5971900445052</v>
      </c>
      <c r="T18" s="23">
        <f>(D35+1283.68*B39)</f>
        <v>167.1973064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8.0016959999999991E-3</v>
      </c>
      <c r="O19" s="39">
        <f>($S$19*Params!K16)</f>
        <v>3380.9957059578178</v>
      </c>
      <c r="P19" s="23">
        <f>(O19*N19)</f>
        <v>27.053699816379844</v>
      </c>
      <c r="R19" s="24">
        <f>(B36+B38)</f>
        <v>2.1061739999999999E-2</v>
      </c>
      <c r="S19" s="39">
        <f>(T19/R19)</f>
        <v>1690.4978529789089</v>
      </c>
      <c r="T19" s="23">
        <f>(D36+1269.75*B38)</f>
        <v>35.604826250000002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4.3533479999999999E-3</v>
      </c>
      <c r="O20" s="39">
        <f>($S$19*Params!K17)</f>
        <v>6761.9914119156356</v>
      </c>
      <c r="P20" s="23">
        <f>(O20*N20)</f>
        <v>29.437301789080109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4.3533479999999999E-3</v>
      </c>
      <c r="O21" s="39">
        <f>($S$19*Params!K18)</f>
        <v>13523.982823831271</v>
      </c>
      <c r="P21" s="23">
        <f>(O21*N21)</f>
        <v>58.874603578160219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116.49713018362017</v>
      </c>
      <c r="R23" s="24">
        <f>(B40)</f>
        <v>4.8666630000000002E-2</v>
      </c>
      <c r="S23" s="39">
        <f>(T23/R23)</f>
        <v>1819.5219188178839</v>
      </c>
      <c r="T23" s="23">
        <f>(D40)</f>
        <v>88.55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0.52982527999999995</v>
      </c>
      <c r="T32" s="23">
        <f>(SUM(T5:T31))</f>
        <v>1448.4189255217841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9.7333260000000005E-3</v>
      </c>
      <c r="O34" s="39">
        <f>($S$23*Params!K15)</f>
        <v>2729.2828782268261</v>
      </c>
      <c r="P34" s="23">
        <f>(O34*N34)</f>
        <v>26.565000000000001</v>
      </c>
    </row>
    <row r="35" spans="2:16">
      <c r="B35" s="24">
        <v>0.10618611</v>
      </c>
      <c r="C35" s="39">
        <f>(D35/B35)</f>
        <v>1630.7217582412616</v>
      </c>
      <c r="D35" s="23">
        <v>173.16</v>
      </c>
      <c r="E35" t="s">
        <v>10</v>
      </c>
      <c r="N35">
        <f>($R$23/5)</f>
        <v>9.7333260000000005E-3</v>
      </c>
      <c r="O35" s="39">
        <f>($S$23*Params!K16)</f>
        <v>3639.0438376357679</v>
      </c>
      <c r="P35" s="23">
        <f>(O35*N35)</f>
        <v>35.42</v>
      </c>
    </row>
    <row r="36" spans="2:16">
      <c r="B36" s="24">
        <v>2.176674E-2</v>
      </c>
      <c r="C36" s="39">
        <f>(D36/B36)</f>
        <v>1676.8703076344918</v>
      </c>
      <c r="D36" s="23">
        <v>36.5</v>
      </c>
      <c r="E36" t="s">
        <v>15</v>
      </c>
      <c r="N36">
        <f>($R$23/5)</f>
        <v>9.7333260000000005E-3</v>
      </c>
      <c r="O36" s="39">
        <f>($S$23*Params!K17)</f>
        <v>7278.0876752715358</v>
      </c>
      <c r="P36" s="23">
        <f>(O36*N36)</f>
        <v>70.84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9.7333260000000005E-3</v>
      </c>
      <c r="O37" s="39">
        <f>($S$23*Params!K18)</f>
        <v>14556.175350543072</v>
      </c>
      <c r="P37" s="23">
        <f>(O37*N37)</f>
        <v>141.68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274.505</v>
      </c>
    </row>
    <row r="40" spans="2:16">
      <c r="B40" s="24">
        <v>4.8666630000000002E-2</v>
      </c>
      <c r="C40" s="39">
        <f>(D40/B40)</f>
        <v>1819.5219188178839</v>
      </c>
      <c r="D40" s="23">
        <v>88.55</v>
      </c>
      <c r="E40" t="s">
        <v>18</v>
      </c>
    </row>
    <row r="42" spans="2:16">
      <c r="B42">
        <f>(SUM(B5:B41))</f>
        <v>0.52982527999999995</v>
      </c>
      <c r="D42" s="23">
        <f>(SUM(D5:D41))</f>
        <v>1448.4189255217843</v>
      </c>
      <c r="H42" t="s">
        <v>9</v>
      </c>
      <c r="I42" s="39">
        <f>D42/B42</f>
        <v>2733.7671119086363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1.3697981922783251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15.896655260997651</v>
      </c>
      <c r="K4" s="4">
        <f>(J4/D14-1)</f>
        <v>-0.55977648664975277</v>
      </c>
      <c r="R4" t="s">
        <v>5</v>
      </c>
      <c r="S4" t="s">
        <v>6</v>
      </c>
      <c r="T4" t="s">
        <v>7</v>
      </c>
    </row>
    <row r="5" spans="2:21">
      <c r="B5" s="29">
        <v>10.988616759999999</v>
      </c>
      <c r="C5" s="38">
        <f>(D5/B5)</f>
        <v>3.3034185096104851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0.75414101126265776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0.75414101126265776</v>
      </c>
      <c r="M6" t="s">
        <v>11</v>
      </c>
      <c r="N6" s="29">
        <f>(SUM(R5:R7)/5)</f>
        <v>2.3210214979999995</v>
      </c>
      <c r="O6" s="38">
        <f>($C$5*Params!K8)</f>
        <v>4.2944440624936311</v>
      </c>
      <c r="P6" s="38">
        <f>(O6*N6)</f>
        <v>9.9674969910061701</v>
      </c>
      <c r="R6" s="29">
        <f>(B5)</f>
        <v>10.988616759999999</v>
      </c>
      <c r="S6" s="38">
        <f>(T6/R6)</f>
        <v>3.3034185096104851</v>
      </c>
      <c r="T6" s="38">
        <f>(D5)</f>
        <v>36.299999999999997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2.3210214979999995</v>
      </c>
      <c r="O7" s="38">
        <f>($C$5*Params!K9)</f>
        <v>5.2854696153767762</v>
      </c>
      <c r="P7" s="38">
        <f>(O7*N7)</f>
        <v>12.267688604315286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0.27990846624768728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2.3210214979999995</v>
      </c>
      <c r="O8" s="38">
        <f>($C$5*Params!K10)</f>
        <v>7.2675207211430681</v>
      </c>
      <c r="P8" s="38">
        <f>(O8*N8)</f>
        <v>16.86807183093352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2.3210214979999995</v>
      </c>
      <c r="O9" s="38">
        <f>($C$5*Params!K11)</f>
        <v>13.21367403844194</v>
      </c>
      <c r="P9" s="38">
        <f>(O9*N9)</f>
        <v>30.669221510788216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69.772478937043189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3.1115970654400202</v>
      </c>
    </row>
    <row r="14" spans="2:21">
      <c r="B14" s="29">
        <f>(SUM(B5:B13))</f>
        <v>11.60510749</v>
      </c>
      <c r="D14" s="38">
        <f>(SUM(D5:D13))</f>
        <v>36.110418410000001</v>
      </c>
      <c r="R14" s="29">
        <f>(SUM(R5:R13))</f>
        <v>11.605107489999998</v>
      </c>
      <c r="T14" s="38">
        <f>(SUM(T5:T13))</f>
        <v>36.110418409999994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7.1313422960713666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8.6945977078387973</v>
      </c>
      <c r="K4" s="4">
        <f>(J4/D14-1)</f>
        <v>-0.20451988034411739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0.6271022153412924</v>
      </c>
      <c r="M6" t="s">
        <v>11</v>
      </c>
      <c r="N6" s="1">
        <f>(SUM($B$5:$B$7)/5)</f>
        <v>0.24384182800000001</v>
      </c>
      <c r="O6" s="38">
        <f>($C$5*Params!K8)</f>
        <v>12.800900900900901</v>
      </c>
      <c r="P6" s="38">
        <f>(O6*N6)</f>
        <v>3.1213950757225226</v>
      </c>
    </row>
    <row r="7" spans="2:16">
      <c r="B7" s="36">
        <v>2.1273070000000002E-2</v>
      </c>
      <c r="C7" s="40">
        <v>0</v>
      </c>
      <c r="D7" s="26">
        <f>(C7*B7)</f>
        <v>0</v>
      </c>
      <c r="E7" s="38">
        <f>(B7*J4)</f>
        <v>0.18496078566069429</v>
      </c>
      <c r="N7" s="1">
        <f>(SUM($B$5:$B$7)/5)</f>
        <v>0.24384182800000001</v>
      </c>
      <c r="O7" s="38">
        <f>($C$5*Params!K9)</f>
        <v>15.754954954954954</v>
      </c>
      <c r="P7" s="38">
        <f>(O7*N7)</f>
        <v>3.8417170162738739</v>
      </c>
    </row>
    <row r="8" spans="2:16">
      <c r="N8" s="1">
        <f>(SUM($B$5:$B$7)/5)</f>
        <v>0.24384182800000001</v>
      </c>
      <c r="O8" s="38">
        <f>($C$5*Params!K10)</f>
        <v>21.663063063063063</v>
      </c>
      <c r="P8" s="38">
        <f>(O8*N8)</f>
        <v>5.2823608973765772</v>
      </c>
    </row>
    <row r="9" spans="2:16">
      <c r="N9" s="1">
        <f>(SUM($B$5:$B$7)/5)</f>
        <v>0.24384182800000001</v>
      </c>
      <c r="O9" s="38">
        <f>($C$5*Params!K11)</f>
        <v>39.387387387387385</v>
      </c>
      <c r="P9" s="38">
        <f>(O9*N9)</f>
        <v>9.6042925406846837</v>
      </c>
    </row>
    <row r="12" spans="2:16">
      <c r="P12" s="38">
        <f>(SUM(P6:P9))</f>
        <v>21.84976553005766</v>
      </c>
    </row>
    <row r="13" spans="2:16">
      <c r="F13" t="s">
        <v>9</v>
      </c>
      <c r="G13" s="38">
        <f>(D14/B14)</f>
        <v>8.9648278063269764</v>
      </c>
    </row>
    <row r="14" spans="2:16">
      <c r="B14" s="19">
        <f>(SUM(B5:B13))</f>
        <v>1.21920914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10" sqref="B10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10.81964044187988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33.703529126252889</v>
      </c>
      <c r="K4" s="4">
        <f>(J4/D13-1)</f>
        <v>-0.26629928773075418</v>
      </c>
      <c r="R4" t="s">
        <v>5</v>
      </c>
      <c r="S4" t="s">
        <v>6</v>
      </c>
      <c r="T4" t="s">
        <v>7</v>
      </c>
    </row>
    <row r="5" spans="2:22">
      <c r="B5" s="24">
        <v>2.3808066000000001</v>
      </c>
      <c r="C5" s="38">
        <f>(D5/B5)</f>
        <v>15.24693353924674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0.15543852506939218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0.15543852506939218</v>
      </c>
      <c r="M6" t="s">
        <v>11</v>
      </c>
      <c r="N6" s="24">
        <f>($B$5+$R$7)/5</f>
        <v>0.48262073600000005</v>
      </c>
      <c r="O6" s="38">
        <f>($C$5*Params!K8)</f>
        <v>19.821013601020763</v>
      </c>
      <c r="P6" s="38">
        <f>(O6*N6)</f>
        <v>9.566032172390651</v>
      </c>
      <c r="R6" s="24">
        <f>B5</f>
        <v>2.3808066000000001</v>
      </c>
      <c r="S6" s="38">
        <f>(T6/R6)</f>
        <v>15.24693353924674</v>
      </c>
      <c r="T6" s="38">
        <f>D5</f>
        <v>36.299999999999997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0.48262073600000005</v>
      </c>
      <c r="O7" s="38">
        <f>($C$5*Params!K9)</f>
        <v>24.395093662794785</v>
      </c>
      <c r="P7" s="38">
        <f>(O7*N7)</f>
        <v>11.773578058326956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0.55309768292262951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0.48262073600000005</v>
      </c>
      <c r="O8" s="38">
        <f>($C$5*Params!K10)</f>
        <v>33.543253786342831</v>
      </c>
      <c r="P8" s="38">
        <f>(O8*N8)</f>
        <v>16.188669830199565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0.48262073600000005</v>
      </c>
      <c r="O9" s="38">
        <f>($C$5*Params!K11)</f>
        <v>60.98773415698696</v>
      </c>
      <c r="P9" s="38">
        <f>(O9*N9)</f>
        <v>29.43394514581739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66.962225206734558</v>
      </c>
    </row>
    <row r="12" spans="2:22">
      <c r="F12" t="s">
        <v>9</v>
      </c>
      <c r="G12" s="38">
        <f>(D13/B13)</f>
        <v>14.74666749118461</v>
      </c>
    </row>
    <row r="13" spans="2:22">
      <c r="B13" s="24">
        <f>(SUM(B5:B12))</f>
        <v>3.1150322700000004</v>
      </c>
      <c r="D13" s="38">
        <f>(SUM(D5:D12))</f>
        <v>45.936345110000005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3.1150322700000004</v>
      </c>
      <c r="T13" s="38">
        <f>(SUM(T5:T12))</f>
        <v>45.936345109999991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1.611020330529846E-3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1.5389855520210873</v>
      </c>
      <c r="K4" s="4">
        <f>(J4/D13-1)</f>
        <v>-0.45660379052564903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3" sqref="B13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226.23923866508829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149.81993822630278</v>
      </c>
      <c r="K4" s="4">
        <f>(J4/D17-1)</f>
        <v>-0.19895996133830585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0.10498405399999999</v>
      </c>
      <c r="O6" s="38">
        <f>($S$8*Params!K8)</f>
        <v>373.34241255343414</v>
      </c>
      <c r="P6" s="38">
        <f>(O6*N6)</f>
        <v>39.195000000000007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5.3166221086295748E-2</v>
      </c>
      <c r="N7" s="24">
        <f>($R$8/5)</f>
        <v>0.10498405399999999</v>
      </c>
      <c r="O7" s="38">
        <f>($S$8*Params!K9)</f>
        <v>459.49835391191891</v>
      </c>
      <c r="P7" s="38">
        <f>(O7*N7)</f>
        <v>48.24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2.1488202888410086E-2</v>
      </c>
      <c r="N8" s="24">
        <f>($R$8/5)</f>
        <v>0.10498405399999999</v>
      </c>
      <c r="O8" s="38">
        <f>($S$8*Params!K10)</f>
        <v>631.81023662888856</v>
      </c>
      <c r="P8" s="38">
        <f>(O8*N8)</f>
        <v>66.330000000000013</v>
      </c>
      <c r="R8" s="51">
        <f>(B11)</f>
        <v>0.52492026999999997</v>
      </c>
      <c r="S8" s="38">
        <f>(C11)</f>
        <v>287.18647119494932</v>
      </c>
      <c r="T8" s="38">
        <f>(R8*S8)</f>
        <v>150.75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0.10498405399999999</v>
      </c>
      <c r="O9" s="38">
        <f>($S$8*Params!K11)</f>
        <v>1148.7458847797973</v>
      </c>
      <c r="P9" s="38">
        <f>(O9*N9)</f>
        <v>120.60000000000001</v>
      </c>
      <c r="R9" s="51">
        <f>(B12)</f>
        <v>0.12541131</v>
      </c>
      <c r="S9" s="38">
        <f>(C12)</f>
        <v>289.44757853179271</v>
      </c>
      <c r="T9" s="38">
        <f>(R9*S9)</f>
        <v>36.299999999999997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0.41020567558560483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0.52492026999999997</v>
      </c>
      <c r="C11" s="38">
        <f>(D11/B11)</f>
        <v>287.18647119494932</v>
      </c>
      <c r="D11" s="38">
        <v>150.75</v>
      </c>
      <c r="E11" t="s">
        <v>10</v>
      </c>
      <c r="P11" s="38">
        <f>(SUM(P6:P9))</f>
        <v>274.36500000000001</v>
      </c>
    </row>
    <row r="12" spans="2:21">
      <c r="B12" s="51">
        <v>0.12541131</v>
      </c>
      <c r="C12" s="38">
        <f>(D12/B12)</f>
        <v>289.44757853179271</v>
      </c>
      <c r="D12" s="38">
        <v>36.299999999999997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2.5082262000000001E-2</v>
      </c>
      <c r="O14" s="38">
        <f>($S$9*Params!K8)</f>
        <v>376.28185209133056</v>
      </c>
      <c r="P14" s="38">
        <f>(O14*N14)</f>
        <v>9.4380000000000006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2.5082262000000001E-2</v>
      </c>
      <c r="O15" s="38">
        <f>($S$9*Params!K9)</f>
        <v>463.11612565086836</v>
      </c>
      <c r="P15" s="38">
        <f>(O15*N15)</f>
        <v>11.616000000000001</v>
      </c>
    </row>
    <row r="16" spans="2:21">
      <c r="N16" s="24">
        <f>($R$9/5)</f>
        <v>2.5082262000000001E-2</v>
      </c>
      <c r="O16" s="38">
        <f>($S$9*Params!K10)</f>
        <v>636.784672769944</v>
      </c>
      <c r="P16" s="38">
        <f>(O16*N16)</f>
        <v>15.972000000000001</v>
      </c>
    </row>
    <row r="17" spans="2:16">
      <c r="B17" s="51">
        <f>(SUM(B5:B16))</f>
        <v>0.66221906999999991</v>
      </c>
      <c r="D17" s="38">
        <f>(SUM(D5:D16))</f>
        <v>187.03177244</v>
      </c>
      <c r="F17" t="s">
        <v>9</v>
      </c>
      <c r="G17" s="38">
        <f>(SUM(D5:D16)/SUM(B5:B16))</f>
        <v>282.43187324702086</v>
      </c>
      <c r="N17" s="24">
        <f>($R$9/5)</f>
        <v>2.5082262000000001E-2</v>
      </c>
      <c r="O17" s="38">
        <f>($S$9*Params!K11)</f>
        <v>1157.7903141271709</v>
      </c>
      <c r="P17" s="38">
        <f>(O17*N17)</f>
        <v>29.040000000000003</v>
      </c>
    </row>
    <row r="18" spans="2:16">
      <c r="P18" s="38"/>
    </row>
    <row r="19" spans="2:16">
      <c r="P19" s="38">
        <f>(SUM(P14:P17))</f>
        <v>66.066000000000003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0.66221907000000002</v>
      </c>
      <c r="T37" s="38">
        <f>(SUM(T5:T27))</f>
        <v>187.03177244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6.8936196151492407E-2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4.2311924036771442</v>
      </c>
      <c r="K4" s="4">
        <f>(J4/D13-1)</f>
        <v>-0.15376151926457116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1.7872869737817598E-2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4.173085736514893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27.841664911570888</v>
      </c>
      <c r="K4" s="4">
        <f>(J4/D14-1)</f>
        <v>-0.23918118711312353</v>
      </c>
      <c r="R4" t="s">
        <v>5</v>
      </c>
      <c r="S4" t="s">
        <v>6</v>
      </c>
      <c r="T4" t="s">
        <v>7</v>
      </c>
    </row>
    <row r="5" spans="2:21">
      <c r="B5" s="24">
        <v>6.5223906999999999</v>
      </c>
      <c r="C5" s="38">
        <f>(D5/B5)</f>
        <v>5.565443971334008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0.25684979649790091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0.25684979649790091</v>
      </c>
      <c r="M6" t="s">
        <v>11</v>
      </c>
      <c r="N6" s="24">
        <f>($B$14/5)</f>
        <v>1.3343442560000001</v>
      </c>
      <c r="O6" s="38">
        <f>($S$6*Params!K8)</f>
        <v>7.2350771627342105</v>
      </c>
      <c r="P6" s="38">
        <f>(O6*N6)</f>
        <v>9.6540836538111723</v>
      </c>
      <c r="R6" s="24">
        <f>B5</f>
        <v>6.5223906999999999</v>
      </c>
      <c r="S6" s="38">
        <f>(T6/R6)</f>
        <v>5.565443971334008</v>
      </c>
      <c r="T6" s="38">
        <f>D5</f>
        <v>36.299999999999997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1.3343442560000001</v>
      </c>
      <c r="O7" s="38">
        <f>($S$6*Params!K9)</f>
        <v>8.9047103541344139</v>
      </c>
      <c r="P7" s="38">
        <f>(O7*N7)</f>
        <v>11.881949112382982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1.3343442560000001</v>
      </c>
      <c r="O8" s="38">
        <f>($C$5*Params!K10)</f>
        <v>12.243976736934819</v>
      </c>
      <c r="P8" s="38">
        <f>(O8*N8)</f>
        <v>16.337680029526599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1.3343442560000001</v>
      </c>
      <c r="O9" s="38">
        <f>($C$5*Params!K11)</f>
        <v>22.261775885336032</v>
      </c>
      <c r="P9" s="38">
        <f>(O9*N9)</f>
        <v>29.704872780957452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67.578585576678194</v>
      </c>
    </row>
    <row r="13" spans="2:21">
      <c r="F13" t="s">
        <v>9</v>
      </c>
      <c r="G13" s="38">
        <f>(D14/B14)</f>
        <v>5.4849928338133438</v>
      </c>
      <c r="N13" s="24"/>
      <c r="P13" s="38"/>
      <c r="R13" s="24">
        <f>(SUM(R5:R12))</f>
        <v>6.6717212799999999</v>
      </c>
      <c r="T13" s="38">
        <f>(SUM(T5:T12))</f>
        <v>36.59434341</v>
      </c>
    </row>
    <row r="14" spans="2:21">
      <c r="B14">
        <f>(SUM(B5:B13))</f>
        <v>6.6717212800000008</v>
      </c>
      <c r="D14" s="38">
        <f>(SUM(D5:D13))</f>
        <v>36.594343409999993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29.22731275228502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3.6165678053950767</v>
      </c>
      <c r="K4" s="4">
        <f>(J4/D13-1)</f>
        <v>-0.30450619127017753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8.4515158920144981E-2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3.601731672902031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7.9676373882634923</v>
      </c>
      <c r="K4" s="4">
        <f>(J4/D10-1)</f>
        <v>-0.21885907958201045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7.1546958989529676E-3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1.80251825050437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9.5034558704780352</v>
      </c>
      <c r="K4" s="4">
        <f>(J4/D10-1)</f>
        <v>-0.16416395158504526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3.0228771816433433E-2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V41" sqref="V41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34098.451577592452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1008.9476083422777</v>
      </c>
      <c r="K4" s="4">
        <f>(J4/D37-1)</f>
        <v>0.43127678687806359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3.4352999999999999E-4</v>
      </c>
      <c r="C6" s="40">
        <v>0</v>
      </c>
      <c r="D6" s="26">
        <f>(B6*C6)</f>
        <v>0</v>
      </c>
      <c r="E6" s="38">
        <f>(B6*J3)</f>
        <v>11.713841070450334</v>
      </c>
      <c r="I6" t="s">
        <v>11</v>
      </c>
      <c r="J6">
        <v>0.03</v>
      </c>
      <c r="R6" s="24">
        <f t="shared" si="0"/>
        <v>3.4352999999999999E-4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4.1074999999999098E-4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14.005938985495792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6.1619099999999996E-3</v>
      </c>
      <c r="S19" s="38">
        <f t="shared" si="2"/>
        <v>23545.621211604845</v>
      </c>
      <c r="T19" s="38">
        <f>(D23+17438.6*B32)</f>
        <v>145.0859988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1.4155299999999999E-3</v>
      </c>
      <c r="S20" s="38">
        <f t="shared" si="2"/>
        <v>25152.387372927456</v>
      </c>
      <c r="T20" s="38">
        <f>(D24+17211.7*B31)</f>
        <v>35.603958898000002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6.5039099999999999E-3</v>
      </c>
      <c r="C23" s="38">
        <f t="shared" si="3"/>
        <v>23224.491113806929</v>
      </c>
      <c r="D23" s="38">
        <v>151.05000000000001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1.46759E-3</v>
      </c>
      <c r="C24" s="38">
        <f t="shared" si="3"/>
        <v>24870.706396200574</v>
      </c>
      <c r="D24" s="38">
        <v>36.5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1.6332199999999999E-3</v>
      </c>
      <c r="S24" s="38">
        <f>(T24/R24)</f>
        <v>25991.599417102414</v>
      </c>
      <c r="T24" s="38">
        <f>(D34)</f>
        <v>42.45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1.6332199999999999E-3</v>
      </c>
      <c r="C34" s="38">
        <f>(D34/B34)</f>
        <v>25991.599417102414</v>
      </c>
      <c r="D34" s="38">
        <v>42.45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23823.799764103518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2.885998E-2</v>
      </c>
      <c r="T36" s="38">
        <f>(SUM(T5:T25))</f>
        <v>520.84980017000009</v>
      </c>
    </row>
    <row r="37" spans="2:20">
      <c r="B37">
        <f>(SUM(B5:B36))</f>
        <v>2.9589250000000008E-2</v>
      </c>
      <c r="D37" s="38">
        <f>(SUM(D5:D36))</f>
        <v>704.92836717000023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2.2595639999999999E-3</v>
      </c>
      <c r="N50" s="38">
        <f>($S$19*Params!K16)</f>
        <v>47091.242423209689</v>
      </c>
      <c r="O50" s="41">
        <f>(N50*M50)</f>
        <v>106.40567609475737</v>
      </c>
    </row>
    <row r="51" spans="12:16">
      <c r="M51">
        <f>($B$23/5)</f>
        <v>1.3007819999999999E-3</v>
      </c>
      <c r="N51" s="38">
        <f>($S$19*Params!K17)</f>
        <v>94182.484846419378</v>
      </c>
      <c r="O51" s="41">
        <f>(N51*M51)</f>
        <v>122.51088100349509</v>
      </c>
    </row>
    <row r="52" spans="12:16">
      <c r="M52">
        <f>($B$23/5)</f>
        <v>1.3007819999999999E-3</v>
      </c>
      <c r="N52" s="38">
        <f>($S$19*Params!K18)</f>
        <v>188364.96969283876</v>
      </c>
      <c r="O52" s="41">
        <f>(N52*M52)</f>
        <v>245.02176200699017</v>
      </c>
    </row>
    <row r="54" spans="12:16">
      <c r="O54" s="41">
        <f>(SUM(O49:O52))</f>
        <v>481.39391910524262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5.3497599999999994E-4</v>
      </c>
      <c r="N58" s="38">
        <f>($S$20*Params!K16)</f>
        <v>50304.774745854913</v>
      </c>
      <c r="O58" s="41">
        <f>(N58*M58)</f>
        <v>26.911847174438474</v>
      </c>
    </row>
    <row r="59" spans="12:16">
      <c r="M59">
        <f>($B$24/5)</f>
        <v>2.9351799999999999E-4</v>
      </c>
      <c r="N59" s="38">
        <f>($S$20*Params!K17)</f>
        <v>100609.54949170983</v>
      </c>
      <c r="O59" s="41">
        <f>(N59*M59)</f>
        <v>29.530713747707683</v>
      </c>
    </row>
    <row r="60" spans="12:16">
      <c r="M60">
        <f>($B$24/5)</f>
        <v>2.9351799999999999E-4</v>
      </c>
      <c r="N60" s="38">
        <f>($S$20*Params!K18)</f>
        <v>201219.09898341965</v>
      </c>
      <c r="O60" s="41">
        <f>(N60*M60)</f>
        <v>59.061427495415366</v>
      </c>
    </row>
    <row r="62" spans="12:16">
      <c r="O62" s="41">
        <f>(SUM(O57:O60))</f>
        <v>116.62640201756153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3.2664399999999996E-4</v>
      </c>
      <c r="N73" s="38">
        <f>($S$24*Params!K15)</f>
        <v>38987.399125653625</v>
      </c>
      <c r="O73" s="41">
        <f>(N73*M73)</f>
        <v>12.735000000000001</v>
      </c>
    </row>
    <row r="74" spans="12:16">
      <c r="M74">
        <f>($R$24/5)</f>
        <v>3.2664399999999996E-4</v>
      </c>
      <c r="N74" s="38">
        <f>($S$24*Params!K16)</f>
        <v>51983.198834204828</v>
      </c>
      <c r="O74" s="41">
        <f>(N74*M74)</f>
        <v>16.98</v>
      </c>
    </row>
    <row r="75" spans="12:16">
      <c r="M75">
        <f>($R$24/5)</f>
        <v>3.2664399999999996E-4</v>
      </c>
      <c r="N75" s="38">
        <f>($S$24*Params!K17)</f>
        <v>103966.39766840966</v>
      </c>
      <c r="O75" s="41">
        <f>(N75*M75)</f>
        <v>33.96</v>
      </c>
    </row>
    <row r="76" spans="12:16">
      <c r="M76">
        <f>($R$24/5)</f>
        <v>3.2664399999999996E-4</v>
      </c>
      <c r="N76" s="38">
        <f>($S$24*Params!K18)</f>
        <v>207932.79533681931</v>
      </c>
      <c r="O76" s="41">
        <f>(N76*M76)</f>
        <v>67.92</v>
      </c>
    </row>
    <row r="78" spans="12:16">
      <c r="O78" s="41">
        <f>(SUM(O73:O76))</f>
        <v>131.595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11.14369817515573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8.8089519939307621</v>
      </c>
      <c r="K4" s="4">
        <f>(J4/D10-1)</f>
        <v>1.5994884046532731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2.3644475914081926E-2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67.997031306058545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11.143471125301033</v>
      </c>
      <c r="K4" s="4">
        <f>(J4/D15-1)</f>
        <v>0.12120007913901465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6.2838776511180944E-2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1.2421131108258869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0.47572520464448509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1.2263751115386048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2.5250237947989005E-2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6.5167672322983739E-5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22.149497290695145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0.30824283871645064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4.046401906858657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8" sqref="B8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0.61923821911989407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32.89940871754969</v>
      </c>
      <c r="K4" s="4">
        <f>(J4/D18-1)</f>
        <v>-0.29349370437500832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0.1891327527131729</v>
      </c>
      <c r="M6" t="s">
        <v>11</v>
      </c>
      <c r="N6" s="19">
        <f>($B$7+$R$9)/5</f>
        <v>7.8899867417777774</v>
      </c>
      <c r="O6" s="38">
        <f>($S$7*Params!K8)</f>
        <v>1.215640925808213</v>
      </c>
      <c r="P6" s="38">
        <f>(O6*N6)</f>
        <v>9.5913907873892637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0.1891327527131729</v>
      </c>
    </row>
    <row r="7" spans="2:21">
      <c r="B7" s="19">
        <v>38.819028709999998</v>
      </c>
      <c r="C7" s="38">
        <f t="shared" ref="C7:C14" si="0">(D7/B7)</f>
        <v>0.93510840446785615</v>
      </c>
      <c r="D7" s="38">
        <v>36.299999999999997</v>
      </c>
      <c r="E7" t="s">
        <v>15</v>
      </c>
      <c r="N7" s="19">
        <f>($B$7+$R$9)/5</f>
        <v>7.8899867417777774</v>
      </c>
      <c r="O7" s="38">
        <f>($S$7*Params!K9)</f>
        <v>1.4961734471485699</v>
      </c>
      <c r="P7" s="38">
        <f>(O7*N7)</f>
        <v>11.804788661402171</v>
      </c>
      <c r="R7" s="19">
        <f>B7</f>
        <v>38.819028709999998</v>
      </c>
      <c r="S7" s="38">
        <f>(T7/R7)</f>
        <v>0.93510840446785615</v>
      </c>
      <c r="T7" s="38">
        <f>D7</f>
        <v>36.299999999999997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7.8899867417777774</v>
      </c>
      <c r="O8" s="38">
        <f>($S$7*Params!K10)</f>
        <v>2.0572384898292837</v>
      </c>
      <c r="P8" s="38">
        <f>(O8*N8)</f>
        <v>16.231584409427985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7.8899867417777774</v>
      </c>
      <c r="O9" s="38">
        <f>($C$7*Params!K11)</f>
        <v>3.7404336178714246</v>
      </c>
      <c r="P9" s="38">
        <f>(O9*N9)</f>
        <v>29.511971653505427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67.139735511724851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0.87647940712559647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53.12884073</v>
      </c>
      <c r="S17" s="38"/>
      <c r="T17" s="38">
        <f>(SUM(T5:T12))</f>
        <v>46.56633482430064</v>
      </c>
    </row>
    <row r="18" spans="2:20">
      <c r="B18" s="19">
        <f>(SUM(B5:B17))</f>
        <v>53.12884073</v>
      </c>
      <c r="D18" s="38">
        <f>(SUM(D5:D17))</f>
        <v>46.56633482430064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0.61555783873210201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33.759683186375703</v>
      </c>
      <c r="K4" s="4">
        <f>(J4/D10-1)</f>
        <v>-0.14726741130649912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1.4656467227008156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0.13255517295164249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1.213899981779242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27.726859359879455</v>
      </c>
      <c r="K4" s="4">
        <f>(J4/D19-1)</f>
        <v>-0.28903800978827343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20.698050330000001</v>
      </c>
      <c r="C6" s="38">
        <f>(D6/B6)</f>
        <v>1.7537883723949761</v>
      </c>
      <c r="D6" s="38">
        <v>36.299999999999997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20.698050330000001</v>
      </c>
      <c r="S6" s="38">
        <f>(T6/R6)</f>
        <v>1.7537883723949761</v>
      </c>
      <c r="T6" s="38">
        <f>D6</f>
        <v>36.299999999999997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0.11649607542838245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0.29968702377834289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0.31335824483506031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4.1667731200000002</v>
      </c>
      <c r="O14" s="38">
        <f>($C$6*Params!K8)</f>
        <v>2.2799248841134689</v>
      </c>
      <c r="P14" s="38">
        <f>(O14*N14)</f>
        <v>9.4999297227431185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4.1667731200000002</v>
      </c>
      <c r="O15" s="38">
        <f>($C$6*Params!K9)</f>
        <v>2.806061395831962</v>
      </c>
      <c r="P15" s="38">
        <f>(O15*N15)</f>
        <v>11.692221197222301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4.1667731200000002</v>
      </c>
      <c r="O16" s="38">
        <f>($C$6*Params!K10)</f>
        <v>3.8583344192689477</v>
      </c>
      <c r="P16" s="38">
        <f>(O16*N16)</f>
        <v>16.076804146180663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4.1667731200000002</v>
      </c>
      <c r="O17" s="38">
        <f>($C$6*Params!K11)</f>
        <v>7.0151534895799044</v>
      </c>
      <c r="P17" s="38">
        <f>(O17*N17)</f>
        <v>29.230552993055746</v>
      </c>
      <c r="S17" s="38"/>
      <c r="T17" s="38"/>
    </row>
    <row r="18" spans="2:20">
      <c r="C18" s="38"/>
      <c r="D18" s="38"/>
      <c r="F18" t="s">
        <v>9</v>
      </c>
      <c r="G18" s="38">
        <f>(D19/B19)</f>
        <v>1.7074048943428592</v>
      </c>
      <c r="O18" s="38"/>
      <c r="P18" s="38"/>
      <c r="S18" s="38"/>
      <c r="T18" s="38"/>
    </row>
    <row r="19" spans="2:20">
      <c r="B19" s="1">
        <f>(SUM(B5:B18))</f>
        <v>22.841139942385979</v>
      </c>
      <c r="C19" s="38"/>
      <c r="D19" s="38">
        <f>(SUM(D5:D18))</f>
        <v>38.999074129999997</v>
      </c>
      <c r="O19" s="38"/>
      <c r="P19" s="38">
        <f>(SUM(P14:P17))</f>
        <v>66.49950805920183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22.841139942385983</v>
      </c>
      <c r="S22" s="38"/>
      <c r="T22" s="38">
        <f>(SUM(T5:T21))</f>
        <v>38.999074129999997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7.7761916790772631E-6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3.4198237634356983</v>
      </c>
      <c r="K4" s="4">
        <f>(J4/D13-1)</f>
        <v>-0.32011455995314153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1.9411707288480571E-3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31.83116951178301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27.697439110389432</v>
      </c>
      <c r="P3" s="38">
        <f>(O3*N3)</f>
        <v>20.003706024170146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169.40556502471097</v>
      </c>
      <c r="K4" s="4">
        <f>(J4/D41-1)</f>
        <v>0.47979724854475414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6.6845455974744311E-2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5.6199974299999997</v>
      </c>
      <c r="S13" s="38">
        <f>(T13/R13)</f>
        <v>19.686419500729201</v>
      </c>
      <c r="T13" s="38">
        <f>(D17+11.97*B21)</f>
        <v>110.63762699999999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0.19611224916730033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1.6799790982590022E-2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1.7382041700000002</v>
      </c>
      <c r="S15" s="38">
        <f>(T15/R15)</f>
        <v>20.365764051756933</v>
      </c>
      <c r="T15" s="38">
        <f>(D19+12.6*B22)</f>
        <v>35.399856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1.2066820299999996</v>
      </c>
      <c r="O16" s="38">
        <f>($S$13*Params!K10)</f>
        <v>43.310122901604245</v>
      </c>
      <c r="P16" s="38">
        <f>(O16*N16)</f>
        <v>52.261547022457286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5.9008974299999997</v>
      </c>
      <c r="C17" s="38">
        <f>(D17/B17)</f>
        <v>19.319095332928029</v>
      </c>
      <c r="D17" s="38">
        <v>114</v>
      </c>
      <c r="E17" t="s">
        <v>10</v>
      </c>
      <c r="N17" s="24">
        <f>(($R$13+N14+$R$21)/5)</f>
        <v>1.18919401</v>
      </c>
      <c r="O17" s="38">
        <f>($S$13*Params!K11)</f>
        <v>78.745678002916804</v>
      </c>
      <c r="P17" s="38">
        <f>(O17*N17)</f>
        <v>93.643888594457422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1.7810175965232831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1.8096441700000001</v>
      </c>
      <c r="C19" s="38">
        <f t="shared" ref="C19:C32" si="1">(D19/B19)</f>
        <v>20.05919207862836</v>
      </c>
      <c r="D19" s="38">
        <v>36.299999999999997</v>
      </c>
      <c r="E19" t="s">
        <v>15</v>
      </c>
      <c r="O19" s="38"/>
      <c r="P19" s="38">
        <f>(SUM(P14:P17))</f>
        <v>215.40980036691471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0.27310460356611288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1.668928769327066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1.8898661275601809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32.585222482811098</v>
      </c>
      <c r="P24" s="38">
        <f>(O24*N24)</f>
        <v>21.180394613827215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0.36817716</v>
      </c>
      <c r="O25" s="38">
        <f>($S$15*Params!K10)</f>
        <v>44.804680913865255</v>
      </c>
      <c r="P25" s="38">
        <f>(O25*N25)</f>
        <v>16.496060173573113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0.36320572000000001</v>
      </c>
      <c r="O26" s="38">
        <f>($S$15*Params!K11)</f>
        <v>81.463056207027734</v>
      </c>
      <c r="P26" s="38">
        <f>(O26*N26)</f>
        <v>29.587847983073978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68.427406290474295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5.3220025410000016</v>
      </c>
      <c r="C41" s="38"/>
      <c r="D41" s="38">
        <f>(SUM(D5:D40))</f>
        <v>114.47890255999997</v>
      </c>
      <c r="E41" s="38"/>
      <c r="F41" t="s">
        <v>9</v>
      </c>
      <c r="G41" s="38">
        <f>(D41/B41)</f>
        <v>21.510493780878473</v>
      </c>
      <c r="R41" s="24">
        <f>(SUM(R5:R36))</f>
        <v>5.322002540999998</v>
      </c>
      <c r="S41" s="38"/>
      <c r="T41" s="38">
        <f>(SUM(T5:T36))</f>
        <v>114.47654299999999</v>
      </c>
      <c r="V41" t="s">
        <v>9</v>
      </c>
      <c r="W41" s="38">
        <f>(T41/R41)</f>
        <v>21.510050421450941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10" sqref="Q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9.4392817608109206E-2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0.87915789184111315</v>
      </c>
      <c r="K4" s="4">
        <f>(J4/D13-1)</f>
        <v>0.7583157836822263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2.006447051742585E-2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0.17583157836822264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0.35166315673644527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>
        <f>Q6*3</f>
        <v>0.52749473510466793</v>
      </c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>
        <f>Q6*4</f>
        <v>0.70332631347289054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4.087466090915858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7.9216106533539872</v>
      </c>
      <c r="K4" s="4">
        <f>(J4/D10-1)</f>
        <v>-0.24984747600814516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9.8946926649236527E-3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0.54550116167026907</v>
      </c>
      <c r="M3" t="s">
        <v>4</v>
      </c>
      <c r="N3" s="19">
        <f>(INDEX(N5:N14,MATCH(MAX(O6:O7),O5:O14,0))/0.9)</f>
        <v>11.441378022222223</v>
      </c>
      <c r="O3" s="37">
        <f>(MAX(O6:O7)*0.85)</f>
        <v>0.48540838895304461</v>
      </c>
      <c r="P3" s="38">
        <f>(O3*N3)</f>
        <v>5.5537408731696605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16.851469506023452</v>
      </c>
      <c r="K4" s="4">
        <f>(J4/D14-1)</f>
        <v>6.2070806253603701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54.298995060000003</v>
      </c>
      <c r="S5" s="38">
        <f>(T5/R5)</f>
        <v>0.35175604960818591</v>
      </c>
      <c r="T5" s="38">
        <f>(SUM(D5:D7))</f>
        <v>19.100000000000001</v>
      </c>
    </row>
    <row r="6" spans="2:20">
      <c r="B6" s="20">
        <v>0.72398359000000001</v>
      </c>
      <c r="C6" s="40">
        <v>0</v>
      </c>
      <c r="D6" s="40">
        <f>(B6*C6)</f>
        <v>0</v>
      </c>
      <c r="E6" s="38">
        <f>(B6*J3)</f>
        <v>0.39493388937521179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10.297240220000001</v>
      </c>
      <c r="O7" s="38">
        <f>($C$5*Params!K9)</f>
        <v>0.57106869288593487</v>
      </c>
      <c r="P7" s="38">
        <f>(O7*N7)</f>
        <v>5.8804315127678768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10.297240220000001</v>
      </c>
      <c r="O8" s="38">
        <f>($C$5*Params!K10)</f>
        <v>0.78521945271816052</v>
      </c>
      <c r="P8" s="38">
        <f>(O8*N8)</f>
        <v>8.0855933300558309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10.297240220000001</v>
      </c>
      <c r="O9" s="38">
        <f>($C$5*Params!K11)</f>
        <v>1.4276717322148371</v>
      </c>
      <c r="P9" s="38">
        <f>(O9*N9)</f>
        <v>14.701078781919692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33.719800984743401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7.5689615535970603E-2</v>
      </c>
    </row>
    <row r="14" spans="2:20">
      <c r="B14" s="19">
        <f>(SUM(B5:B13))</f>
        <v>30.891720660000004</v>
      </c>
      <c r="D14" s="38">
        <f>(SUM(D5:D13))</f>
        <v>2.3381824600000005</v>
      </c>
    </row>
    <row r="18" spans="14:20">
      <c r="R18">
        <f>(SUM(R5:R17))</f>
        <v>30.891720660000004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tabSelected="1" workbookViewId="0">
      <selection activeCell="O7" sqref="O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0.1029376529815456</v>
      </c>
      <c r="M3" t="s">
        <v>4</v>
      </c>
      <c r="N3" s="29">
        <f>(INDEX(N5:N28,MATCH(MAX(O6),O5:O28,0))/0.9)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5.6978648826954306</v>
      </c>
      <c r="K4" s="4">
        <f>(J4/D13-1)</f>
        <v>1.0043651319068974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5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 s="14" customFormat="1">
      <c r="B11" s="19"/>
      <c r="C11" s="35"/>
      <c r="D11" s="38"/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5.1356737025061688E-2</v>
      </c>
      <c r="O12" s="38"/>
      <c r="P12" s="38">
        <f>(SUM(P6:P9))</f>
        <v>7.4611097421368777</v>
      </c>
      <c r="R12" s="24"/>
      <c r="S12" s="38"/>
      <c r="T12" s="38"/>
    </row>
    <row r="13" spans="2:20">
      <c r="B13" s="19">
        <f>(SUM(B5:B12))</f>
        <v>55.352582050000002</v>
      </c>
      <c r="C13" s="38"/>
      <c r="D13" s="38">
        <f>(SUM(D5:D12))</f>
        <v>2.8427280000000001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55.352582050000002</v>
      </c>
      <c r="S32" s="38"/>
      <c r="T32" s="38">
        <f>(SUM(T5:T30))</f>
        <v>2.8427279999999997</v>
      </c>
      <c r="V32" t="s">
        <v>9</v>
      </c>
      <c r="W32" s="38">
        <f>(T32/R32)</f>
        <v>5.1356737025061681E-2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1 G12 O7:O9 S5 S8">
    <cfRule type="cellIs" dxfId="11" priority="23" operator="lessThan">
      <formula>$J$3</formula>
    </cfRule>
    <cfRule type="cellIs" dxfId="10" priority="24" operator="greaterThan">
      <formula>$J$3</formula>
    </cfRule>
  </conditionalFormatting>
  <conditionalFormatting sqref="O3">
    <cfRule type="cellIs" dxfId="9" priority="17" operator="greaterThan">
      <formula>$J$3</formula>
    </cfRule>
    <cfRule type="cellIs" dxfId="8" priority="18" operator="lessThan">
      <formula>$J$3</formula>
    </cfRule>
  </conditionalFormatting>
  <conditionalFormatting sqref="W32">
    <cfRule type="cellIs" dxfId="7" priority="1" operator="lessThan">
      <formula>$J$3</formula>
    </cfRule>
    <cfRule type="cellIs" dxfId="6" priority="2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  <cfRule type="cellIs" dxfId="3" priority="5" operator="lessThan">
      <formula>$J$3</formula>
    </cfRule>
    <cfRule type="cellIs" dxfId="2" priority="6" operator="greaterThan">
      <formula>$J$3</formula>
    </cfRule>
    <cfRule type="cellIs" dxfId="1" priority="7" operator="lessThan">
      <formula>$J$3</formula>
    </cfRule>
    <cfRule type="cellIs" dxfId="0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0.63509043204453608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1.8572070171460457</v>
      </c>
      <c r="K4" s="4">
        <f>(J4/D10-1)</f>
        <v>-0.38093099428465138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19" priority="5" operator="lessThan">
      <formula>$J$3</formula>
    </cfRule>
    <cfRule type="cellIs" dxfId="18" priority="6" operator="greaterThan">
      <formula>$J$3</formula>
    </cfRule>
  </conditionalFormatting>
  <conditionalFormatting sqref="G9">
    <cfRule type="cellIs" dxfId="17" priority="3" operator="lessThan">
      <formula>$J$3</formula>
    </cfRule>
    <cfRule type="cellIs" dxfId="16" priority="4" operator="greaterThan">
      <formula>$J$3</formula>
    </cfRule>
  </conditionalFormatting>
  <conditionalFormatting sqref="O6:O9">
    <cfRule type="cellIs" dxfId="15" priority="1" operator="lessThan">
      <formula>$J$3</formula>
    </cfRule>
    <cfRule type="cellIs" dxfId="14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3.8718033583138621E-3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2.3207589329733289</v>
      </c>
      <c r="K4" s="4">
        <f>(J4/D10-1)</f>
        <v>-0.22641368900889036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3" priority="5" operator="lessThan">
      <formula>$J$3</formula>
    </cfRule>
    <cfRule type="cellIs" dxfId="12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0.17441014537700861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1.0610764424446451</v>
      </c>
      <c r="K4" s="4">
        <f>(J4/D9-1)</f>
        <v>-0.96324325335237404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680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2.143696521342144E-3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7.414886158231532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-261.53911384176843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-179.27911384176844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680</v>
      </c>
      <c r="E34">
        <f t="shared" ref="E34:E40" si="1">C34*D34</f>
        <v>4252.7199999999993</v>
      </c>
      <c r="F34" s="29">
        <f t="shared" ref="F34:F40" si="2">E34*$N$5</f>
        <v>3542.5157599999993</v>
      </c>
      <c r="G34" s="38">
        <v>3.5</v>
      </c>
      <c r="H34" s="30">
        <f>G50</f>
        <v>1.5615590400000001</v>
      </c>
      <c r="I34" s="39">
        <f t="shared" ref="I34:I41" si="3">((F34-H34*D34)*$J$3-G34)</f>
        <v>1.8177728078072226</v>
      </c>
      <c r="J34">
        <v>1</v>
      </c>
      <c r="K34" s="44">
        <f t="shared" ref="K34:K40" si="4">I34*J34</f>
        <v>1.8177728078072226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680</v>
      </c>
      <c r="E35">
        <f t="shared" si="1"/>
        <v>656.88</v>
      </c>
      <c r="F35" s="29">
        <f t="shared" si="2"/>
        <v>547.18103999999994</v>
      </c>
      <c r="G35" s="38">
        <v>3.5</v>
      </c>
      <c r="H35" s="30">
        <f>G51</f>
        <v>0.21337130135885166</v>
      </c>
      <c r="I35" s="39">
        <f t="shared" si="3"/>
        <v>-2.6380441632121308</v>
      </c>
      <c r="J35">
        <v>1</v>
      </c>
      <c r="K35" s="44">
        <f t="shared" si="4"/>
        <v>-2.6380441632121308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680</v>
      </c>
      <c r="E36">
        <f t="shared" si="1"/>
        <v>578.67999999999995</v>
      </c>
      <c r="F36" s="29">
        <f t="shared" si="2"/>
        <v>482.04043999999993</v>
      </c>
      <c r="G36" s="38">
        <v>3.5</v>
      </c>
      <c r="H36" s="30">
        <f>G52</f>
        <v>0.18479602162162162</v>
      </c>
      <c r="I36" s="39">
        <f t="shared" si="3"/>
        <v>-2.7360312659472976</v>
      </c>
      <c r="J36">
        <v>1</v>
      </c>
      <c r="K36" s="44">
        <f t="shared" si="4"/>
        <v>-2.7360312659472976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646</v>
      </c>
      <c r="E37">
        <f t="shared" si="1"/>
        <v>549.74599999999998</v>
      </c>
      <c r="F37" s="29">
        <f t="shared" si="2"/>
        <v>457.93841799999996</v>
      </c>
      <c r="G37" s="38">
        <v>0</v>
      </c>
      <c r="H37" s="30">
        <f>G52</f>
        <v>0.18479602162162162</v>
      </c>
      <c r="I37" s="39">
        <f t="shared" si="3"/>
        <v>0.72577029735006748</v>
      </c>
      <c r="J37">
        <v>3</v>
      </c>
      <c r="K37" s="44">
        <f t="shared" si="4"/>
        <v>2.1773108920502025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588</v>
      </c>
      <c r="E38">
        <f t="shared" si="1"/>
        <v>500.38799999999998</v>
      </c>
      <c r="F38" s="29">
        <f t="shared" si="2"/>
        <v>416.82320399999998</v>
      </c>
      <c r="G38" s="38">
        <v>0</v>
      </c>
      <c r="H38" s="30">
        <f>H37</f>
        <v>0.18479602162162162</v>
      </c>
      <c r="I38" s="39">
        <f t="shared" si="3"/>
        <v>0.66060825826910163</v>
      </c>
      <c r="J38">
        <v>1</v>
      </c>
      <c r="K38" s="44">
        <f t="shared" si="4"/>
        <v>0.66060825826910163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540</v>
      </c>
      <c r="E39">
        <f t="shared" si="1"/>
        <v>459.53999999999996</v>
      </c>
      <c r="F39" s="29">
        <f t="shared" si="2"/>
        <v>382.79681999999997</v>
      </c>
      <c r="G39" s="38">
        <v>0</v>
      </c>
      <c r="H39" s="30">
        <f>H38</f>
        <v>0.18479602162162162</v>
      </c>
      <c r="I39" s="39">
        <f t="shared" si="3"/>
        <v>0.60668105351244039</v>
      </c>
      <c r="J39">
        <v>1</v>
      </c>
      <c r="K39" s="44">
        <f t="shared" si="4"/>
        <v>0.60668105351244039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8.8730747904633603E-2</v>
      </c>
      <c r="J40" s="16">
        <v>1</v>
      </c>
      <c r="K40" s="46">
        <f t="shared" si="4"/>
        <v>8.8730747904633603E-2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406</v>
      </c>
      <c r="E41">
        <f>(C41*D41)</f>
        <v>345.50599999999997</v>
      </c>
      <c r="F41" s="29">
        <f>(E41*$N$5)</f>
        <v>287.80649799999998</v>
      </c>
      <c r="G41" s="38">
        <v>0</v>
      </c>
      <c r="H41" s="29">
        <f>(H37)</f>
        <v>0.18479602162162162</v>
      </c>
      <c r="I41" s="39">
        <f t="shared" si="3"/>
        <v>0.45613427356676062</v>
      </c>
      <c r="J41">
        <v>1</v>
      </c>
      <c r="K41" s="44">
        <f>(I41*J41)</f>
        <v>0.45613427356676062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2.6085341582315333</v>
      </c>
      <c r="P46">
        <f>(O46/J3)</f>
        <v>1216.8392924378866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0.29195821741429401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32.149003144575445</v>
      </c>
      <c r="K4" s="4">
        <f>(J4/D13-1)</f>
        <v>-0.12614919352067311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0.18812152564159587</v>
      </c>
      <c r="M6" t="s">
        <v>11</v>
      </c>
      <c r="N6" s="1">
        <f>($B$13/5)</f>
        <v>22.023016464000001</v>
      </c>
      <c r="O6" s="38">
        <f>($S$7*Params!K8)</f>
        <v>0.44172427277870546</v>
      </c>
      <c r="P6" s="38">
        <f>(O6*N6)</f>
        <v>9.7281009319538576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0.18812152564159587</v>
      </c>
    </row>
    <row r="7" spans="2:21">
      <c r="B7" s="1">
        <v>106.83134912</v>
      </c>
      <c r="C7" s="38">
        <f>(D7/B7)</f>
        <v>0.33978790213746574</v>
      </c>
      <c r="D7" s="38">
        <v>36.299999999999997</v>
      </c>
      <c r="E7" t="s">
        <v>15</v>
      </c>
      <c r="N7" s="1">
        <f>($B$13/5)</f>
        <v>22.023016464000001</v>
      </c>
      <c r="O7" s="38">
        <f>($S$7*Params!K9)</f>
        <v>0.54366064341994524</v>
      </c>
      <c r="P7" s="38">
        <f>(O7*N7)</f>
        <v>11.973047300866288</v>
      </c>
      <c r="R7" s="29">
        <f>B7</f>
        <v>106.83134912</v>
      </c>
      <c r="S7" s="38">
        <f>(T7/R7)</f>
        <v>0.33978790213746574</v>
      </c>
      <c r="T7" s="38">
        <f>D7</f>
        <v>36.299999999999997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22.023016464000001</v>
      </c>
      <c r="O8" s="38">
        <f>($C$7*Params!K10)</f>
        <v>0.7475333847024247</v>
      </c>
      <c r="P8" s="38">
        <f>(O8*N8)</f>
        <v>16.462940038691144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22.023016464000001</v>
      </c>
      <c r="O9" s="38">
        <f>($C$7*Params!K11)</f>
        <v>1.3591516085498629</v>
      </c>
      <c r="P9" s="38">
        <f>(O9*N9)</f>
        <v>29.932618252165717</v>
      </c>
    </row>
    <row r="10" spans="2:21">
      <c r="N10" s="1"/>
      <c r="P10" s="38"/>
    </row>
    <row r="11" spans="2:21">
      <c r="P11" s="38">
        <f>(SUM(P6:P9))</f>
        <v>68.096706523677</v>
      </c>
    </row>
    <row r="12" spans="2:21">
      <c r="F12" t="s">
        <v>9</v>
      </c>
      <c r="G12" s="35">
        <f>(D13/B13)</f>
        <v>0.33410533611632137</v>
      </c>
    </row>
    <row r="13" spans="2:21">
      <c r="B13" s="1">
        <f>(SUM(B5:B12))</f>
        <v>110.11508232</v>
      </c>
      <c r="D13" s="38">
        <f>(SUM(D5:D12))</f>
        <v>36.79003659</v>
      </c>
      <c r="R13" s="1">
        <f>(SUM(R5:R12))</f>
        <v>110.11508232</v>
      </c>
      <c r="T13" s="38">
        <f>(SUM(T5:T12))</f>
        <v>36.79003659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0.1010746992177286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6.3967210016352611</v>
      </c>
      <c r="K4" s="4">
        <f>(J4/D14-1)</f>
        <v>-0.34899149818934383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5.5010398293780974E-2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5.5010398293780974E-2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2023-10-29T13:47:01Z</dcterms:modified>
</cp:coreProperties>
</file>