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T2"/>
  <c r="K2" l="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8" i="2"/>
  <c r="Q2" i="1" l="1"/>
  <c r="C40"/>
  <c r="C30" l="1"/>
  <c r="C14"/>
  <c r="C4"/>
  <c r="C37"/>
  <c r="C20"/>
  <c r="C48" l="1"/>
  <c r="C44" l="1"/>
  <c r="C28" l="1"/>
  <c r="C35" l="1"/>
  <c r="C54"/>
  <c r="C24"/>
  <c r="C47"/>
  <c r="C29"/>
  <c r="C45" l="1"/>
  <c r="C36" l="1"/>
  <c r="C55"/>
  <c r="C15"/>
  <c r="C31"/>
  <c r="C42"/>
  <c r="C39"/>
  <c r="C32"/>
  <c r="C52"/>
  <c r="C33"/>
  <c r="C46"/>
  <c r="C22"/>
  <c r="C27"/>
  <c r="C25"/>
  <c r="C53"/>
  <c r="C18"/>
  <c r="C49"/>
  <c r="C19"/>
  <c r="C34" l="1"/>
  <c r="C16"/>
  <c r="C21"/>
  <c r="C50" l="1"/>
  <c r="C43"/>
  <c r="C41"/>
  <c r="C12"/>
  <c r="C23" l="1"/>
  <c r="C51" l="1"/>
  <c r="C26" l="1"/>
  <c r="C13" l="1"/>
  <c r="C17"/>
  <c r="C38" l="1"/>
  <c r="C7" l="1"/>
  <c r="N9" l="1"/>
  <c r="D18"/>
  <c r="D30"/>
  <c r="D39"/>
  <c r="D17"/>
  <c r="D48"/>
  <c r="D46"/>
  <c r="D26"/>
  <c r="D7"/>
  <c r="E7" s="1"/>
  <c r="D27"/>
  <c r="D51"/>
  <c r="D43"/>
  <c r="M8"/>
  <c r="D47"/>
  <c r="D20"/>
  <c r="D37"/>
  <c r="D34"/>
  <c r="D35"/>
  <c r="D33"/>
  <c r="D41"/>
  <c r="D14"/>
  <c r="D19"/>
  <c r="D49"/>
  <c r="M9"/>
  <c r="D45"/>
  <c r="D29"/>
  <c r="D16"/>
  <c r="D44"/>
  <c r="D31"/>
  <c r="N8"/>
  <c r="Q3"/>
  <c r="D42"/>
  <c r="D12"/>
  <c r="D25"/>
  <c r="D52"/>
  <c r="D24"/>
  <c r="D36"/>
  <c r="D32"/>
  <c r="D15"/>
  <c r="D55"/>
  <c r="D23"/>
  <c r="D22"/>
  <c r="D21"/>
  <c r="D54"/>
  <c r="D53"/>
  <c r="D50"/>
  <c r="D28"/>
  <c r="D40"/>
  <c r="D13"/>
  <c r="D38"/>
  <c r="M10" l="1"/>
  <c r="N10"/>
  <c r="M11" l="1"/>
  <c r="N11"/>
  <c r="N12" l="1"/>
  <c r="M12"/>
  <c r="N13" l="1"/>
  <c r="M13"/>
  <c r="N14" l="1"/>
  <c r="M14"/>
  <c r="M15" l="1"/>
  <c r="N15"/>
  <c r="M16" l="1"/>
  <c r="N16"/>
  <c r="N17" l="1"/>
  <c r="M17"/>
  <c r="N18" l="1"/>
  <c r="M18"/>
  <c r="N19" l="1"/>
  <c r="M19"/>
  <c r="M20" l="1"/>
  <c r="N20"/>
  <c r="M21" l="1"/>
  <c r="N21"/>
  <c r="M22" l="1"/>
  <c r="N22"/>
  <c r="N23" l="1"/>
  <c r="M23"/>
  <c r="N24" l="1"/>
  <c r="M24"/>
  <c r="N25" l="1"/>
  <c r="M25"/>
  <c r="N26" l="1"/>
  <c r="M26"/>
  <c r="N27" l="1"/>
  <c r="M27"/>
  <c r="M28" l="1"/>
  <c r="N28"/>
  <c r="N29" l="1"/>
  <c r="M29"/>
  <c r="N30" l="1"/>
  <c r="M30"/>
  <c r="M31" l="1"/>
  <c r="N31"/>
  <c r="N32" l="1"/>
  <c r="M32"/>
  <c r="N33" l="1"/>
  <c r="M33"/>
  <c r="N34" l="1"/>
  <c r="M34"/>
  <c r="N35" l="1"/>
  <c r="M35"/>
  <c r="M36" l="1"/>
  <c r="N36"/>
  <c r="N37" l="1"/>
  <c r="M37"/>
  <c r="N38" l="1"/>
  <c r="M38"/>
  <c r="M39" l="1"/>
  <c r="N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<sst xmlns="http://schemas.openxmlformats.org/spreadsheetml/2006/main" count="110" uniqueCount="68">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</sst>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1329.0218346145239</c:v>
                </c:pt>
                <c:pt idx="1">
                  <c:v>1255.2453609342772</c:v>
                </c:pt>
                <c:pt idx="2">
                  <c:v>530.76</c:v>
                </c:pt>
                <c:pt idx="3">
                  <c:v>236.69496603243991</c:v>
                </c:pt>
                <c:pt idx="4">
                  <c:v>230.05668448291021</c:v>
                </c:pt>
                <c:pt idx="5">
                  <c:v>890.83122526364195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1329.0218346145239</v>
          </cell>
        </row>
      </sheetData>
      <sheetData sheetId="1">
        <row r="4">
          <cell r="J4">
            <v>1255.2453609342772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2.0367966821462957</v>
          </cell>
        </row>
      </sheetData>
      <sheetData sheetId="4">
        <row r="47">
          <cell r="M47">
            <v>146.44</v>
          </cell>
          <cell r="O47">
            <v>1.0888024935040796</v>
          </cell>
        </row>
      </sheetData>
      <sheetData sheetId="5">
        <row r="4">
          <cell r="C4">
            <v>-78.333333333333329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2.5146245261702793</v>
          </cell>
        </row>
      </sheetData>
      <sheetData sheetId="8">
        <row r="4">
          <cell r="J4">
            <v>37.462329069580562</v>
          </cell>
        </row>
      </sheetData>
      <sheetData sheetId="9">
        <row r="4">
          <cell r="J4">
            <v>10.848711266485441</v>
          </cell>
        </row>
      </sheetData>
      <sheetData sheetId="10">
        <row r="4">
          <cell r="J4">
            <v>20.428765392846202</v>
          </cell>
        </row>
      </sheetData>
      <sheetData sheetId="11">
        <row r="4">
          <cell r="J4">
            <v>11.646321088915116</v>
          </cell>
        </row>
      </sheetData>
      <sheetData sheetId="12">
        <row r="4">
          <cell r="J4">
            <v>45.340014947480512</v>
          </cell>
        </row>
      </sheetData>
      <sheetData sheetId="13">
        <row r="4">
          <cell r="J4">
            <v>3.4564870748146337</v>
          </cell>
        </row>
      </sheetData>
      <sheetData sheetId="14">
        <row r="4">
          <cell r="J4">
            <v>230.05668448291021</v>
          </cell>
        </row>
      </sheetData>
      <sheetData sheetId="15">
        <row r="4">
          <cell r="J4">
            <v>5.0848078454963916</v>
          </cell>
        </row>
      </sheetData>
      <sheetData sheetId="16">
        <row r="4">
          <cell r="J4">
            <v>41.87901277304217</v>
          </cell>
        </row>
      </sheetData>
      <sheetData sheetId="17">
        <row r="4">
          <cell r="J4">
            <v>5.3498418154549192</v>
          </cell>
        </row>
      </sheetData>
      <sheetData sheetId="18">
        <row r="4">
          <cell r="J4">
            <v>4.1998911434706034</v>
          </cell>
        </row>
      </sheetData>
      <sheetData sheetId="19">
        <row r="4">
          <cell r="J4">
            <v>11.088337678612472</v>
          </cell>
        </row>
      </sheetData>
      <sheetData sheetId="20">
        <row r="4">
          <cell r="J4">
            <v>2.0716377911021095</v>
          </cell>
        </row>
      </sheetData>
      <sheetData sheetId="21">
        <row r="4">
          <cell r="J4">
            <v>11.025977682707339</v>
          </cell>
        </row>
      </sheetData>
      <sheetData sheetId="22">
        <row r="4">
          <cell r="J4">
            <v>9.8192638545804876</v>
          </cell>
        </row>
      </sheetData>
      <sheetData sheetId="23">
        <row r="4">
          <cell r="J4">
            <v>11.747645251935374</v>
          </cell>
        </row>
      </sheetData>
      <sheetData sheetId="24">
        <row r="4">
          <cell r="J4">
            <v>4.5608035972427672</v>
          </cell>
        </row>
      </sheetData>
      <sheetData sheetId="25">
        <row r="4">
          <cell r="J4">
            <v>13.194411839052565</v>
          </cell>
        </row>
      </sheetData>
      <sheetData sheetId="26">
        <row r="4">
          <cell r="J4">
            <v>45.931247754445998</v>
          </cell>
        </row>
      </sheetData>
      <sheetData sheetId="27">
        <row r="4">
          <cell r="J4">
            <v>1.5392627585668697</v>
          </cell>
        </row>
      </sheetData>
      <sheetData sheetId="28">
        <row r="4">
          <cell r="J4">
            <v>37.636252832208733</v>
          </cell>
        </row>
      </sheetData>
      <sheetData sheetId="29">
        <row r="4">
          <cell r="J4">
            <v>45.81646716026782</v>
          </cell>
        </row>
      </sheetData>
      <sheetData sheetId="30">
        <row r="4">
          <cell r="J4">
            <v>2.3349116240131647</v>
          </cell>
        </row>
      </sheetData>
      <sheetData sheetId="31">
        <row r="4">
          <cell r="J4">
            <v>9.8995786903483847</v>
          </cell>
        </row>
      </sheetData>
      <sheetData sheetId="32">
        <row r="4">
          <cell r="J4">
            <v>2.3437290732737548</v>
          </cell>
        </row>
      </sheetData>
      <sheetData sheetId="33">
        <row r="4">
          <cell r="J4">
            <v>236.69496603243991</v>
          </cell>
        </row>
      </sheetData>
      <sheetData sheetId="34">
        <row r="4">
          <cell r="J4">
            <v>1.0190660896175567</v>
          </cell>
        </row>
      </sheetData>
      <sheetData sheetId="35">
        <row r="4">
          <cell r="J4">
            <v>11.583382470711937</v>
          </cell>
        </row>
      </sheetData>
      <sheetData sheetId="36">
        <row r="4">
          <cell r="J4">
            <v>16.573684744895672</v>
          </cell>
        </row>
      </sheetData>
      <sheetData sheetId="37">
        <row r="4">
          <cell r="J4">
            <v>20.558255175875278</v>
          </cell>
        </row>
      </sheetData>
      <sheetData sheetId="38">
        <row r="4">
          <cell r="J4">
            <v>18.690776141443028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68.98+5.53</f>
        <v>74.510000000000005</v>
      </c>
      <c r="J2" t="s">
        <v>6</v>
      </c>
      <c r="K2" s="9">
        <f>13.17+37.53</f>
        <v>50.7</v>
      </c>
      <c r="M2" t="s">
        <v>59</v>
      </c>
      <c r="N2" s="9">
        <f>530.76</f>
        <v>530.76</v>
      </c>
      <c r="P2" t="s">
        <v>8</v>
      </c>
      <c r="Q2" s="10">
        <f>N2+K2+H2</f>
        <v>655.97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0.14666380246406344</v>
      </c>
    </row>
    <row r="4" spans="2:20">
      <c r="B4" t="s">
        <v>30</v>
      </c>
      <c r="C4" s="19">
        <f>Investissement!C28</f>
        <v>2692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4472.6100713277929</v>
      </c>
      <c r="D7" s="20">
        <f>(C7*[1]Feuil1!$K$2-C4)/C4</f>
        <v>0.51191499439386767</v>
      </c>
      <c r="E7" s="31">
        <f>C7-C7/(1+D7)</f>
        <v>1514.368313086035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1329.0218346145239</v>
      </c>
    </row>
    <row r="9" spans="2:20">
      <c r="M9" s="17" t="str">
        <f>IF(C13&gt;C7*Params!F8,B13,"Others")</f>
        <v>BTC</v>
      </c>
      <c r="N9" s="18">
        <f>IF(C13&gt;C7*0.1,C13,C7)</f>
        <v>1255.2453609342772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530.76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236.69496603243991</v>
      </c>
    </row>
    <row r="12" spans="2:20">
      <c r="B12" s="7" t="s">
        <v>19</v>
      </c>
      <c r="C12" s="1">
        <f>[2]ETH!J4</f>
        <v>1329.0218346145239</v>
      </c>
      <c r="D12" s="20">
        <f>C12/$C$7</f>
        <v>0.29714681437006524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230.05668448291021</v>
      </c>
    </row>
    <row r="13" spans="2:20">
      <c r="B13" s="7" t="s">
        <v>4</v>
      </c>
      <c r="C13" s="1">
        <f>[2]BTC!J4</f>
        <v>1255.2453609342772</v>
      </c>
      <c r="D13" s="20">
        <f t="shared" ref="D13:D55" si="0">C13/$C$7</f>
        <v>0.28065164208728571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890.83122526364195</v>
      </c>
      <c r="Q13" s="23"/>
    </row>
    <row r="14" spans="2:20">
      <c r="B14" s="7" t="s">
        <v>59</v>
      </c>
      <c r="C14" s="1">
        <f>$N$2</f>
        <v>530.76</v>
      </c>
      <c r="D14" s="20">
        <f t="shared" si="0"/>
        <v>0.11866896320841852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236.69496603243991</v>
      </c>
      <c r="D15" s="20">
        <f t="shared" si="0"/>
        <v>5.2920992945439525E-2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230.05668448291021</v>
      </c>
      <c r="D16" s="20">
        <f t="shared" si="0"/>
        <v>5.1436785414788647E-2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146.44</v>
      </c>
      <c r="D17" s="20">
        <f t="shared" si="0"/>
        <v>3.2741508350743853E-2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78.333333333333329</v>
      </c>
      <c r="D18" s="20">
        <f>C18/$C$7</f>
        <v>1.7514009064974974E-2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1.3985122557627889E-2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1.1335662888436996E-2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45.931247754445998</v>
      </c>
      <c r="D21" s="20">
        <f t="shared" si="0"/>
        <v>1.0269450504727388E-2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45.340014947480512</v>
      </c>
      <c r="D22" s="20">
        <f t="shared" si="0"/>
        <v>1.013726084420776E-2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41.87901277304217</v>
      </c>
      <c r="D23" s="20">
        <f t="shared" si="0"/>
        <v>9.363439268160809E-3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37.636252832208733</v>
      </c>
      <c r="D24" s="20">
        <f t="shared" si="0"/>
        <v>8.4148298715956658E-3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37.462329069580562</v>
      </c>
      <c r="D25" s="20">
        <f t="shared" si="0"/>
        <v>8.3759434585494834E-3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45.81646716026782</v>
      </c>
      <c r="D26" s="20">
        <f t="shared" si="0"/>
        <v>1.0243787504298623E-2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20.428765392846202</v>
      </c>
      <c r="D27" s="20">
        <f t="shared" si="0"/>
        <v>4.5675265822538993E-3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20.558255175875278</v>
      </c>
      <c r="D28" s="20">
        <f t="shared" si="0"/>
        <v>4.5964783086427444E-3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16.573684744895672</v>
      </c>
      <c r="D29" s="20">
        <f t="shared" si="0"/>
        <v>3.7055957216443436E-3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18.690776141443028</v>
      </c>
      <c r="D30" s="20">
        <f t="shared" si="0"/>
        <v>4.1789415673104402E-3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13.194411839052565</v>
      </c>
      <c r="D31" s="20">
        <f t="shared" si="0"/>
        <v>2.9500474283767628E-3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11.025977682707339</v>
      </c>
      <c r="D32" s="20">
        <f t="shared" si="0"/>
        <v>2.4652222095976352E-3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11.088337678612472</v>
      </c>
      <c r="D33" s="20">
        <f t="shared" si="0"/>
        <v>2.4791648504517753E-3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11.646321088915116</v>
      </c>
      <c r="D34" s="20">
        <f t="shared" si="0"/>
        <v>2.6039205079770454E-3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11.747645251935374</v>
      </c>
      <c r="D35" s="20">
        <f t="shared" si="0"/>
        <v>2.6265748778873154E-3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11.583382470711937</v>
      </c>
      <c r="D36" s="20">
        <f t="shared" si="0"/>
        <v>2.5898484969589927E-3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7.83</v>
      </c>
      <c r="D37" s="20">
        <f t="shared" si="0"/>
        <v>1.7506556295160092E-3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10.848711266485441</v>
      </c>
      <c r="D38" s="20">
        <f t="shared" si="0"/>
        <v>2.425588435717304E-3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9.8192638545804876</v>
      </c>
      <c r="D39" s="20">
        <f t="shared" si="0"/>
        <v>2.1954213977936651E-3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74.510000000000005</v>
      </c>
      <c r="D40" s="20">
        <f t="shared" si="0"/>
        <v>1.6659176367207901E-2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5.3498418154549192</v>
      </c>
      <c r="D41" s="20">
        <f t="shared" si="0"/>
        <v>1.1961341878986337E-3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4.5608035972427672</v>
      </c>
      <c r="D42" s="20">
        <f t="shared" si="0"/>
        <v>1.0197185814342165E-3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5.0848078454963916</v>
      </c>
      <c r="D43" s="20">
        <f t="shared" si="0"/>
        <v>1.1368770727618683E-3</v>
      </c>
    </row>
    <row r="44" spans="2:14">
      <c r="B44" s="22" t="s">
        <v>37</v>
      </c>
      <c r="C44" s="9">
        <f>[2]GRT!$J$4</f>
        <v>4.1998911434706034</v>
      </c>
      <c r="D44" s="20">
        <f t="shared" si="0"/>
        <v>9.3902465819556077E-4</v>
      </c>
    </row>
    <row r="45" spans="2:14">
      <c r="B45" s="22" t="s">
        <v>56</v>
      </c>
      <c r="C45" s="9">
        <f>[2]SHIB!$J$4</f>
        <v>9.8995786903483847</v>
      </c>
      <c r="D45" s="20">
        <f t="shared" si="0"/>
        <v>2.2133784373046133E-3</v>
      </c>
    </row>
    <row r="46" spans="2:14">
      <c r="B46" s="22" t="s">
        <v>36</v>
      </c>
      <c r="C46" s="9">
        <f>[2]AMP!$J$4</f>
        <v>3.4564870748146337</v>
      </c>
      <c r="D46" s="20">
        <f t="shared" si="0"/>
        <v>7.7281207610134886E-4</v>
      </c>
    </row>
    <row r="47" spans="2:14">
      <c r="B47" s="22" t="s">
        <v>62</v>
      </c>
      <c r="C47" s="10">
        <f>[2]SEI!$J$4</f>
        <v>2.3349116240131647</v>
      </c>
      <c r="D47" s="20">
        <f t="shared" si="0"/>
        <v>5.2204676615594053E-4</v>
      </c>
    </row>
    <row r="48" spans="2:14">
      <c r="B48" s="22" t="s">
        <v>40</v>
      </c>
      <c r="C48" s="9">
        <f>[2]SHPING!$J$4</f>
        <v>2.3437290732737548</v>
      </c>
      <c r="D48" s="20">
        <f t="shared" si="0"/>
        <v>5.2401819874674813E-4</v>
      </c>
    </row>
    <row r="49" spans="2:4">
      <c r="B49" s="7" t="s">
        <v>25</v>
      </c>
      <c r="C49" s="1">
        <f>[2]POLIS!J4</f>
        <v>2.0367966821462957</v>
      </c>
      <c r="D49" s="20">
        <f t="shared" si="0"/>
        <v>4.5539330495261075E-4</v>
      </c>
    </row>
    <row r="50" spans="2:4">
      <c r="B50" s="22" t="s">
        <v>64</v>
      </c>
      <c r="C50" s="10">
        <f>[2]ACE!$J$4</f>
        <v>2.5146245261702793</v>
      </c>
      <c r="D50" s="20">
        <f t="shared" si="0"/>
        <v>5.6222753293218731E-4</v>
      </c>
    </row>
    <row r="51" spans="2:4">
      <c r="B51" s="7" t="s">
        <v>28</v>
      </c>
      <c r="C51" s="1">
        <f>[2]ATLAS!O47</f>
        <v>1.0888024935040796</v>
      </c>
      <c r="D51" s="20">
        <f t="shared" si="0"/>
        <v>2.4343783073869541E-4</v>
      </c>
    </row>
    <row r="52" spans="2:4">
      <c r="B52" s="22" t="s">
        <v>50</v>
      </c>
      <c r="C52" s="9">
        <f>[2]KAVA!$J$4</f>
        <v>2.0716377911021095</v>
      </c>
      <c r="D52" s="20">
        <f t="shared" si="0"/>
        <v>4.631831879068989E-4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3.7937436372499812E-4</v>
      </c>
    </row>
    <row r="54" spans="2:4">
      <c r="B54" s="22" t="s">
        <v>63</v>
      </c>
      <c r="C54" s="10">
        <f>[2]MEME!$J$4</f>
        <v>1.5392627585668697</v>
      </c>
      <c r="D54" s="20">
        <f t="shared" si="0"/>
        <v>3.4415313072661967E-4</v>
      </c>
    </row>
    <row r="55" spans="2:4">
      <c r="B55" s="22" t="s">
        <v>43</v>
      </c>
      <c r="C55" s="9">
        <f>[2]TRX!$J$4</f>
        <v>1.0190660896175567</v>
      </c>
      <c r="D55" s="20">
        <f t="shared" si="0"/>
        <v>2.2784594976217644E-4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B5" sqref="B5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67</v>
      </c>
      <c r="C26" s="11">
        <v>98</v>
      </c>
      <c r="D26" s="22" t="s">
        <v>10</v>
      </c>
      <c r="E26" s="28" t="s">
        <v>5</v>
      </c>
    </row>
    <row r="27" spans="2:5">
      <c r="B27" s="15"/>
      <c r="C27" s="16"/>
      <c r="D27" s="29"/>
      <c r="E27" s="25"/>
    </row>
    <row r="28" spans="2:5">
      <c r="B28" t="s">
        <v>8</v>
      </c>
      <c r="C28" s="19">
        <f>SUM(C4:C27)</f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2024-01-22T08:54:49Z</dcterms:modified>
</cp:coreProperties>
</file>