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2" i="32"/>
  <c r="B12"/>
  <c r="G11"/>
  <c r="C10"/>
  <c r="C9"/>
  <c r="T8"/>
  <c r="R8"/>
  <c r="N8" s="1"/>
  <c r="C8"/>
  <c r="S8" s="1"/>
  <c r="T7"/>
  <c r="S7"/>
  <c r="R7"/>
  <c r="N7"/>
  <c r="C7"/>
  <c r="T6"/>
  <c r="R6"/>
  <c r="R36" s="1"/>
  <c r="N6"/>
  <c r="C6"/>
  <c r="S6" s="1"/>
  <c r="R5"/>
  <c r="C5"/>
  <c r="O9" s="1"/>
  <c r="J4"/>
  <c r="K4" s="1"/>
  <c r="B14" i="31"/>
  <c r="C11"/>
  <c r="C10"/>
  <c r="N9"/>
  <c r="C9"/>
  <c r="N8"/>
  <c r="C8"/>
  <c r="T7"/>
  <c r="R7"/>
  <c r="N7"/>
  <c r="C7"/>
  <c r="T6"/>
  <c r="S6"/>
  <c r="R6"/>
  <c r="P6"/>
  <c r="O6"/>
  <c r="O3" s="1"/>
  <c r="N6"/>
  <c r="E6"/>
  <c r="D6"/>
  <c r="D14" s="1"/>
  <c r="G13" s="1"/>
  <c r="T5"/>
  <c r="R5"/>
  <c r="R18" s="1"/>
  <c r="C5"/>
  <c r="O9" s="1"/>
  <c r="P9" s="1"/>
  <c r="J4"/>
  <c r="K4" s="1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6" i="28"/>
  <c r="C35"/>
  <c r="C34"/>
  <c r="B34"/>
  <c r="D33"/>
  <c r="C33" s="1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T21"/>
  <c r="R21"/>
  <c r="V21" s="1"/>
  <c r="C21"/>
  <c r="T20"/>
  <c r="R20"/>
  <c r="V20" s="1"/>
  <c r="C20"/>
  <c r="T19"/>
  <c r="R19"/>
  <c r="V19" s="1"/>
  <c r="C19"/>
  <c r="T18"/>
  <c r="R18"/>
  <c r="E18"/>
  <c r="T17"/>
  <c r="R17"/>
  <c r="C17"/>
  <c r="T16"/>
  <c r="S16" s="1"/>
  <c r="R16"/>
  <c r="C16"/>
  <c r="T15"/>
  <c r="S15"/>
  <c r="O25" s="1"/>
  <c r="R15"/>
  <c r="N26" s="1"/>
  <c r="B15"/>
  <c r="E15" s="1"/>
  <c r="T14"/>
  <c r="S14"/>
  <c r="R14"/>
  <c r="O14"/>
  <c r="N14"/>
  <c r="N15" s="1"/>
  <c r="B14"/>
  <c r="E14" s="1"/>
  <c r="T13"/>
  <c r="S13"/>
  <c r="O17" s="1"/>
  <c r="R13"/>
  <c r="N16" s="1"/>
  <c r="D13"/>
  <c r="B13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N7"/>
  <c r="C7"/>
  <c r="T6"/>
  <c r="O6"/>
  <c r="N6"/>
  <c r="P6" s="1"/>
  <c r="B6"/>
  <c r="R6" s="1"/>
  <c r="S5"/>
  <c r="D5"/>
  <c r="D38" s="1"/>
  <c r="G38" s="1"/>
  <c r="B5"/>
  <c r="B38" s="1"/>
  <c r="J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C17"/>
  <c r="C16"/>
  <c r="C15"/>
  <c r="C14"/>
  <c r="C13"/>
  <c r="C12"/>
  <c r="C11"/>
  <c r="C10"/>
  <c r="T9"/>
  <c r="V9" s="1"/>
  <c r="R9"/>
  <c r="N9"/>
  <c r="D9"/>
  <c r="D19" s="1"/>
  <c r="C9"/>
  <c r="T8"/>
  <c r="V8" s="1"/>
  <c r="R8"/>
  <c r="N17" s="1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J4"/>
  <c r="B10" i="25"/>
  <c r="N9" s="1"/>
  <c r="D7"/>
  <c r="E6"/>
  <c r="D6"/>
  <c r="D10" s="1"/>
  <c r="G9" s="1"/>
  <c r="C5"/>
  <c r="O9" s="1"/>
  <c r="J4"/>
  <c r="E7" s="1"/>
  <c r="B16" i="24"/>
  <c r="D16" s="1"/>
  <c r="T9" s="1"/>
  <c r="D15"/>
  <c r="B15"/>
  <c r="B18" s="1"/>
  <c r="J4" s="1"/>
  <c r="C14"/>
  <c r="C13"/>
  <c r="C12"/>
  <c r="C11"/>
  <c r="T10"/>
  <c r="R10"/>
  <c r="N17" s="1"/>
  <c r="C10"/>
  <c r="R9"/>
  <c r="N9"/>
  <c r="C9"/>
  <c r="T8"/>
  <c r="R8"/>
  <c r="N8"/>
  <c r="C8"/>
  <c r="S8" s="1"/>
  <c r="T7"/>
  <c r="R7"/>
  <c r="S7" s="1"/>
  <c r="N7"/>
  <c r="C7"/>
  <c r="O9" s="1"/>
  <c r="P9" s="1"/>
  <c r="R6"/>
  <c r="U6" s="1"/>
  <c r="N6"/>
  <c r="E6"/>
  <c r="D6"/>
  <c r="D18" s="1"/>
  <c r="G17" s="1"/>
  <c r="T5"/>
  <c r="R5"/>
  <c r="R17" s="1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R17"/>
  <c r="T17" s="1"/>
  <c r="D17"/>
  <c r="R16"/>
  <c r="T16" s="1"/>
  <c r="C16"/>
  <c r="R15"/>
  <c r="T15" s="1"/>
  <c r="C15"/>
  <c r="R14"/>
  <c r="T14" s="1"/>
  <c r="C14"/>
  <c r="T13"/>
  <c r="S13" s="1"/>
  <c r="R13"/>
  <c r="C13"/>
  <c r="R12"/>
  <c r="S12" s="1"/>
  <c r="C12"/>
  <c r="R11"/>
  <c r="S11" s="1"/>
  <c r="C11"/>
  <c r="R10"/>
  <c r="S10" s="1"/>
  <c r="C10"/>
  <c r="O9"/>
  <c r="P9" s="1"/>
  <c r="N9"/>
  <c r="B9"/>
  <c r="B37" s="1"/>
  <c r="J4" s="1"/>
  <c r="R8"/>
  <c r="S8" s="1"/>
  <c r="C8"/>
  <c r="R7"/>
  <c r="T7" s="1"/>
  <c r="D7"/>
  <c r="R6"/>
  <c r="T6" s="1"/>
  <c r="N6"/>
  <c r="D6"/>
  <c r="T5"/>
  <c r="T37" s="1"/>
  <c r="R5"/>
  <c r="D5"/>
  <c r="D37" s="1"/>
  <c r="G37" s="1"/>
  <c r="D15" i="22"/>
  <c r="D14"/>
  <c r="D13"/>
  <c r="D12"/>
  <c r="D11"/>
  <c r="D10"/>
  <c r="D9"/>
  <c r="D8"/>
  <c r="B7"/>
  <c r="B17" s="1"/>
  <c r="J4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C7"/>
  <c r="O9" s="1"/>
  <c r="R6"/>
  <c r="E6"/>
  <c r="D6"/>
  <c r="D15" s="1"/>
  <c r="G14" s="1"/>
  <c r="T5"/>
  <c r="S5"/>
  <c r="R5"/>
  <c r="R21" s="1"/>
  <c r="C5"/>
  <c r="J4"/>
  <c r="K4" s="1"/>
  <c r="B10" i="20"/>
  <c r="N9" s="1"/>
  <c r="N8"/>
  <c r="N7"/>
  <c r="N6"/>
  <c r="E6"/>
  <c r="D6"/>
  <c r="D10" s="1"/>
  <c r="G9" s="1"/>
  <c r="C5"/>
  <c r="O9" s="1"/>
  <c r="P9" s="1"/>
  <c r="J4"/>
  <c r="K4" s="1"/>
  <c r="B10" i="19"/>
  <c r="N9"/>
  <c r="N8"/>
  <c r="N7"/>
  <c r="N6"/>
  <c r="E6"/>
  <c r="D6"/>
  <c r="D10" s="1"/>
  <c r="G9" s="1"/>
  <c r="C5"/>
  <c r="O7" s="1"/>
  <c r="P7" s="1"/>
  <c r="J4"/>
  <c r="K4" s="1"/>
  <c r="B10" i="18"/>
  <c r="N9"/>
  <c r="N8"/>
  <c r="N7"/>
  <c r="N6"/>
  <c r="E6"/>
  <c r="D6"/>
  <c r="D10" s="1"/>
  <c r="G9" s="1"/>
  <c r="C5"/>
  <c r="O9" s="1"/>
  <c r="P9" s="1"/>
  <c r="J4"/>
  <c r="K4" s="1"/>
  <c r="B13" i="17"/>
  <c r="O9"/>
  <c r="P9" s="1"/>
  <c r="N9"/>
  <c r="O8"/>
  <c r="P8" s="1"/>
  <c r="N8"/>
  <c r="O7"/>
  <c r="P7" s="1"/>
  <c r="N7"/>
  <c r="O6"/>
  <c r="P6" s="1"/>
  <c r="P11" s="1"/>
  <c r="N6"/>
  <c r="E6"/>
  <c r="D6"/>
  <c r="D13" s="1"/>
  <c r="G12" s="1"/>
  <c r="J4"/>
  <c r="K4" s="1"/>
  <c r="C10" i="16"/>
  <c r="D9"/>
  <c r="B9"/>
  <c r="D8"/>
  <c r="C8" s="1"/>
  <c r="B8"/>
  <c r="B14" s="1"/>
  <c r="T7"/>
  <c r="S7"/>
  <c r="R7"/>
  <c r="C7"/>
  <c r="T6"/>
  <c r="S6" s="1"/>
  <c r="R6"/>
  <c r="E6"/>
  <c r="D6"/>
  <c r="D14" s="1"/>
  <c r="G13" s="1"/>
  <c r="T5"/>
  <c r="R5"/>
  <c r="C5"/>
  <c r="O9" s="1"/>
  <c r="B13" i="15"/>
  <c r="N9"/>
  <c r="N8"/>
  <c r="N7"/>
  <c r="N6"/>
  <c r="E6"/>
  <c r="D6"/>
  <c r="D13" s="1"/>
  <c r="G12" s="1"/>
  <c r="C5"/>
  <c r="O9" s="1"/>
  <c r="P9" s="1"/>
  <c r="J4"/>
  <c r="K4" s="1"/>
  <c r="B17" i="14"/>
  <c r="C15"/>
  <c r="D14"/>
  <c r="C14"/>
  <c r="C13"/>
  <c r="C12"/>
  <c r="C11"/>
  <c r="T10"/>
  <c r="R10"/>
  <c r="E10"/>
  <c r="S9"/>
  <c r="O15" s="1"/>
  <c r="R9"/>
  <c r="N17" s="1"/>
  <c r="D9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O6"/>
  <c r="N6"/>
  <c r="P6" s="1"/>
  <c r="D6"/>
  <c r="T5"/>
  <c r="R5"/>
  <c r="N24" s="1"/>
  <c r="D5"/>
  <c r="D17" s="1"/>
  <c r="K4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J4"/>
  <c r="K4" s="1"/>
  <c r="N17" i="12"/>
  <c r="N16"/>
  <c r="N15"/>
  <c r="N14"/>
  <c r="B13"/>
  <c r="C11"/>
  <c r="C10"/>
  <c r="O16" s="1"/>
  <c r="P16" s="1"/>
  <c r="C9"/>
  <c r="U8"/>
  <c r="T8"/>
  <c r="S8" s="1"/>
  <c r="R8"/>
  <c r="C8"/>
  <c r="T7"/>
  <c r="V7" s="1"/>
  <c r="R7"/>
  <c r="N9" s="1"/>
  <c r="N7"/>
  <c r="C7"/>
  <c r="T6"/>
  <c r="S6" s="1"/>
  <c r="R6"/>
  <c r="N6"/>
  <c r="E6"/>
  <c r="D6"/>
  <c r="D13" s="1"/>
  <c r="G12" s="1"/>
  <c r="T5"/>
  <c r="T13" s="1"/>
  <c r="R5"/>
  <c r="R13" s="1"/>
  <c r="C5"/>
  <c r="O7" s="1"/>
  <c r="P7" s="1"/>
  <c r="J4"/>
  <c r="K4" s="1"/>
  <c r="B14" i="11"/>
  <c r="N9"/>
  <c r="N8"/>
  <c r="N7"/>
  <c r="D7"/>
  <c r="N6"/>
  <c r="E6"/>
  <c r="D6"/>
  <c r="D14" s="1"/>
  <c r="G13" s="1"/>
  <c r="C5"/>
  <c r="O9" s="1"/>
  <c r="P9" s="1"/>
  <c r="J4"/>
  <c r="E7" s="1"/>
  <c r="B14" i="10"/>
  <c r="D12"/>
  <c r="C12" s="1"/>
  <c r="C11"/>
  <c r="C10"/>
  <c r="C9"/>
  <c r="C8"/>
  <c r="T7"/>
  <c r="U7" s="1"/>
  <c r="R7"/>
  <c r="C7"/>
  <c r="T6"/>
  <c r="S6" s="1"/>
  <c r="R6"/>
  <c r="E6"/>
  <c r="D6"/>
  <c r="D14" s="1"/>
  <c r="G13" s="1"/>
  <c r="T5"/>
  <c r="T14" s="1"/>
  <c r="R5"/>
  <c r="N9" s="1"/>
  <c r="C5"/>
  <c r="O7" s="1"/>
  <c r="J4"/>
  <c r="K4" s="1"/>
  <c r="B14" i="9"/>
  <c r="C10"/>
  <c r="N9"/>
  <c r="C9"/>
  <c r="N8"/>
  <c r="C8"/>
  <c r="T7"/>
  <c r="R7"/>
  <c r="N7"/>
  <c r="C7"/>
  <c r="R6"/>
  <c r="N6"/>
  <c r="E6"/>
  <c r="U6" s="1"/>
  <c r="D6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D29"/>
  <c r="T18" s="1"/>
  <c r="S18" s="1"/>
  <c r="M28"/>
  <c r="D28"/>
  <c r="M27"/>
  <c r="D27"/>
  <c r="M26"/>
  <c r="D26"/>
  <c r="C26" s="1"/>
  <c r="N9" s="1"/>
  <c r="N25"/>
  <c r="M25"/>
  <c r="O25" s="1"/>
  <c r="C25"/>
  <c r="T24"/>
  <c r="S24" s="1"/>
  <c r="R24"/>
  <c r="M75" s="1"/>
  <c r="C24"/>
  <c r="T23"/>
  <c r="R23"/>
  <c r="C23"/>
  <c r="R22"/>
  <c r="C22"/>
  <c r="N43" s="1"/>
  <c r="O43" s="1"/>
  <c r="R21"/>
  <c r="C21"/>
  <c r="N18" s="1"/>
  <c r="O18" s="1"/>
  <c r="M20"/>
  <c r="C20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R9"/>
  <c r="T9" s="1"/>
  <c r="D9"/>
  <c r="R8"/>
  <c r="D8"/>
  <c r="T7"/>
  <c r="R7"/>
  <c r="D7"/>
  <c r="T6"/>
  <c r="R6"/>
  <c r="N6"/>
  <c r="D6"/>
  <c r="T5"/>
  <c r="R5"/>
  <c r="D5"/>
  <c r="O3"/>
  <c r="N7" i="25" l="1"/>
  <c r="S5" i="31"/>
  <c r="P7" i="8"/>
  <c r="J12" i="1"/>
  <c r="J13" s="1"/>
  <c r="J4"/>
  <c r="D39"/>
  <c r="T22"/>
  <c r="T18"/>
  <c r="R18"/>
  <c r="R22"/>
  <c r="N10"/>
  <c r="P10" s="1"/>
  <c r="D42"/>
  <c r="T32"/>
  <c r="O21"/>
  <c r="P21" s="1"/>
  <c r="O19"/>
  <c r="P19" s="1"/>
  <c r="O20"/>
  <c r="P20" s="1"/>
  <c r="N52" i="2"/>
  <c r="O52" s="1"/>
  <c r="N50"/>
  <c r="O50" s="1"/>
  <c r="N51"/>
  <c r="O51" s="1"/>
  <c r="N75"/>
  <c r="O75" s="1"/>
  <c r="N73"/>
  <c r="N74"/>
  <c r="N76"/>
  <c r="O9"/>
  <c r="O14" s="1"/>
  <c r="N4"/>
  <c r="R32" i="1"/>
  <c r="P23"/>
  <c r="P29"/>
  <c r="O54" i="2"/>
  <c r="N36"/>
  <c r="O36" s="1"/>
  <c r="N35"/>
  <c r="O35" s="1"/>
  <c r="N68"/>
  <c r="O68" s="1"/>
  <c r="N66"/>
  <c r="O66" s="1"/>
  <c r="H36" i="5"/>
  <c r="H37"/>
  <c r="O6" i="1"/>
  <c r="N3" s="1"/>
  <c r="P3" s="1"/>
  <c r="N26"/>
  <c r="N27"/>
  <c r="N28"/>
  <c r="O34"/>
  <c r="P34" s="1"/>
  <c r="O35"/>
  <c r="P35" s="1"/>
  <c r="O36"/>
  <c r="P36" s="1"/>
  <c r="R20" i="2"/>
  <c r="M58" s="1"/>
  <c r="T20"/>
  <c r="S20" s="1"/>
  <c r="B37"/>
  <c r="D31"/>
  <c r="D37" s="1"/>
  <c r="G36" s="1"/>
  <c r="N34"/>
  <c r="O34" s="1"/>
  <c r="O38" s="1"/>
  <c r="N42"/>
  <c r="O42" s="1"/>
  <c r="O46" s="1"/>
  <c r="N44"/>
  <c r="O44" s="1"/>
  <c r="N67"/>
  <c r="O67" s="1"/>
  <c r="O70" s="1"/>
  <c r="K4" i="4"/>
  <c r="P26"/>
  <c r="J14" i="5"/>
  <c r="I36"/>
  <c r="K36" s="1"/>
  <c r="I37"/>
  <c r="K37" s="1"/>
  <c r="P9" i="8"/>
  <c r="M76" i="2"/>
  <c r="M7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L39" i="5"/>
  <c r="M38"/>
  <c r="O26" i="1"/>
  <c r="P26" s="1"/>
  <c r="O27"/>
  <c r="P27" s="1"/>
  <c r="O28"/>
  <c r="P28" s="1"/>
  <c r="R36" i="2"/>
  <c r="N26"/>
  <c r="O26" s="1"/>
  <c r="O30" s="1"/>
  <c r="N27"/>
  <c r="O27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N9" i="16"/>
  <c r="N8"/>
  <c r="N6"/>
  <c r="J4"/>
  <c r="K4" s="1"/>
  <c r="N7"/>
  <c r="K4" i="26"/>
  <c r="G18"/>
  <c r="G8" i="4"/>
  <c r="M37" i="5"/>
  <c r="J4" i="8"/>
  <c r="K4" s="1"/>
  <c r="S5"/>
  <c r="N6"/>
  <c r="P6" s="1"/>
  <c r="T6"/>
  <c r="T13" s="1"/>
  <c r="N8"/>
  <c r="P8" s="1"/>
  <c r="P9" i="13"/>
  <c r="K4" i="27"/>
  <c r="O9" i="9"/>
  <c r="P9" s="1"/>
  <c r="O8"/>
  <c r="P8" s="1"/>
  <c r="O7"/>
  <c r="P7" s="1"/>
  <c r="P12" s="1"/>
  <c r="D14"/>
  <c r="G13" s="1"/>
  <c r="T6"/>
  <c r="T17" s="1"/>
  <c r="O7" i="16"/>
  <c r="P7" s="1"/>
  <c r="O6"/>
  <c r="P6" s="1"/>
  <c r="O7" i="24"/>
  <c r="P7" s="1"/>
  <c r="O8"/>
  <c r="P8" s="1"/>
  <c r="O6"/>
  <c r="P6" s="1"/>
  <c r="P11" s="1"/>
  <c r="N3" i="28"/>
  <c r="P23"/>
  <c r="O3"/>
  <c r="P3" s="1"/>
  <c r="G12" i="29"/>
  <c r="K4"/>
  <c r="G9" i="30"/>
  <c r="K4"/>
  <c r="P9" i="16"/>
  <c r="K4" i="24"/>
  <c r="P9" i="25"/>
  <c r="K4" i="28"/>
  <c r="U5" i="10"/>
  <c r="O6"/>
  <c r="N7"/>
  <c r="P7" s="1"/>
  <c r="O8"/>
  <c r="O9"/>
  <c r="P9" s="1"/>
  <c r="R14"/>
  <c r="O6" i="11"/>
  <c r="P6" s="1"/>
  <c r="O8"/>
  <c r="P8" s="1"/>
  <c r="U5" i="12"/>
  <c r="O6"/>
  <c r="P6" s="1"/>
  <c r="O8"/>
  <c r="O9"/>
  <c r="P9" s="1"/>
  <c r="O15"/>
  <c r="P15" s="1"/>
  <c r="O17"/>
  <c r="P17" s="1"/>
  <c r="N6" i="13"/>
  <c r="P6" s="1"/>
  <c r="P12" s="1"/>
  <c r="N7"/>
  <c r="N8"/>
  <c r="O9" i="14"/>
  <c r="P9" s="1"/>
  <c r="P11" s="1"/>
  <c r="T9"/>
  <c r="N14"/>
  <c r="N15"/>
  <c r="P15" s="1"/>
  <c r="O16"/>
  <c r="G17"/>
  <c r="O17"/>
  <c r="P17" s="1"/>
  <c r="N23"/>
  <c r="N25"/>
  <c r="R37"/>
  <c r="O6" i="15"/>
  <c r="P6" s="1"/>
  <c r="O8"/>
  <c r="P8" s="1"/>
  <c r="U5" i="16"/>
  <c r="O8"/>
  <c r="P8" s="1"/>
  <c r="R8"/>
  <c r="R13" s="1"/>
  <c r="T8"/>
  <c r="S8" s="1"/>
  <c r="O7" i="18"/>
  <c r="P7" s="1"/>
  <c r="O6" i="19"/>
  <c r="P6" s="1"/>
  <c r="O8"/>
  <c r="P8" s="1"/>
  <c r="O9"/>
  <c r="P9" s="1"/>
  <c r="O7" i="20"/>
  <c r="P7" s="1"/>
  <c r="O6" i="21"/>
  <c r="T6"/>
  <c r="S6" s="1"/>
  <c r="N7"/>
  <c r="O8"/>
  <c r="N9"/>
  <c r="P9" s="1"/>
  <c r="C7" i="22"/>
  <c r="C9" i="23"/>
  <c r="O6" s="1"/>
  <c r="P6" s="1"/>
  <c r="R9"/>
  <c r="S9" s="1"/>
  <c r="O14" i="24"/>
  <c r="N15"/>
  <c r="P15" s="1"/>
  <c r="O16"/>
  <c r="O17"/>
  <c r="P17" s="1"/>
  <c r="K4" i="25"/>
  <c r="N6"/>
  <c r="O7"/>
  <c r="P7" s="1"/>
  <c r="N8"/>
  <c r="S5" i="26"/>
  <c r="O6"/>
  <c r="P6" s="1"/>
  <c r="O7"/>
  <c r="P7" s="1"/>
  <c r="O8"/>
  <c r="P8" s="1"/>
  <c r="O14"/>
  <c r="O15"/>
  <c r="O16"/>
  <c r="O6" i="27"/>
  <c r="P6" s="1"/>
  <c r="P11" s="1"/>
  <c r="R5" i="28"/>
  <c r="C6"/>
  <c r="N9"/>
  <c r="P9" s="1"/>
  <c r="P11" s="1"/>
  <c r="P14"/>
  <c r="O16"/>
  <c r="P16" s="1"/>
  <c r="N17"/>
  <c r="P17" s="1"/>
  <c r="N24"/>
  <c r="N25"/>
  <c r="P25" s="1"/>
  <c r="O26"/>
  <c r="P26" s="1"/>
  <c r="T18" i="31"/>
  <c r="S5" i="32"/>
  <c r="T5" s="1"/>
  <c r="T36" s="1"/>
  <c r="W36" s="1"/>
  <c r="O6"/>
  <c r="O8"/>
  <c r="P8" s="1"/>
  <c r="N9"/>
  <c r="P9" s="1"/>
  <c r="O6" i="34"/>
  <c r="P6" s="1"/>
  <c r="O8"/>
  <c r="P8" s="1"/>
  <c r="O9"/>
  <c r="P9" s="1"/>
  <c r="N6" i="10"/>
  <c r="N8"/>
  <c r="K4" i="11"/>
  <c r="O7"/>
  <c r="P7" s="1"/>
  <c r="N8" i="12"/>
  <c r="O14"/>
  <c r="P14" s="1"/>
  <c r="P19" s="1"/>
  <c r="O7" i="13"/>
  <c r="P7" s="1"/>
  <c r="O8"/>
  <c r="P8" s="1"/>
  <c r="S5" i="14"/>
  <c r="T8"/>
  <c r="T37" s="1"/>
  <c r="O14"/>
  <c r="P14" s="1"/>
  <c r="N16"/>
  <c r="N22"/>
  <c r="O7" i="15"/>
  <c r="P7" s="1"/>
  <c r="O6" i="18"/>
  <c r="P6" s="1"/>
  <c r="O8"/>
  <c r="P8" s="1"/>
  <c r="O6" i="20"/>
  <c r="P6" s="1"/>
  <c r="O8"/>
  <c r="P8" s="1"/>
  <c r="N6" i="21"/>
  <c r="O7"/>
  <c r="P7" s="1"/>
  <c r="N8"/>
  <c r="S5" i="24"/>
  <c r="T6"/>
  <c r="T17" s="1"/>
  <c r="N14"/>
  <c r="N16"/>
  <c r="O6" i="25"/>
  <c r="P6" s="1"/>
  <c r="P11" s="1"/>
  <c r="O8"/>
  <c r="P8" s="1"/>
  <c r="N14" i="26"/>
  <c r="N15"/>
  <c r="N16"/>
  <c r="O15" i="28"/>
  <c r="P15" s="1"/>
  <c r="O24"/>
  <c r="P24" s="1"/>
  <c r="O6" i="29"/>
  <c r="P6" s="1"/>
  <c r="O7"/>
  <c r="P7" s="1"/>
  <c r="O6" i="30"/>
  <c r="P6" s="1"/>
  <c r="O8"/>
  <c r="P8" s="1"/>
  <c r="O7" i="31"/>
  <c r="O8"/>
  <c r="P8" s="1"/>
  <c r="O7" i="32"/>
  <c r="P7" s="1"/>
  <c r="O6" i="33"/>
  <c r="P6" s="1"/>
  <c r="P11" s="1"/>
  <c r="O8"/>
  <c r="P8" s="1"/>
  <c r="P11" i="8" l="1"/>
  <c r="R38" i="28"/>
  <c r="T5"/>
  <c r="T38" s="1"/>
  <c r="W38" s="1"/>
  <c r="P6" i="21"/>
  <c r="O3"/>
  <c r="N3"/>
  <c r="J4" i="2"/>
  <c r="K4" s="1"/>
  <c r="J7"/>
  <c r="J8" s="1"/>
  <c r="N59"/>
  <c r="O59" s="1"/>
  <c r="N60"/>
  <c r="O60" s="1"/>
  <c r="N58"/>
  <c r="O58" s="1"/>
  <c r="M4"/>
  <c r="O4" s="1"/>
  <c r="G7" i="1"/>
  <c r="I42"/>
  <c r="P11" i="34"/>
  <c r="P16" i="26"/>
  <c r="P14"/>
  <c r="P16" i="24"/>
  <c r="P14"/>
  <c r="P11" i="19"/>
  <c r="P8" i="12"/>
  <c r="P12" i="11"/>
  <c r="T13" i="16"/>
  <c r="P28" i="28"/>
  <c r="R37" i="23"/>
  <c r="K4" i="9"/>
  <c r="P39" i="1"/>
  <c r="O76" i="2"/>
  <c r="O73"/>
  <c r="P6" i="1"/>
  <c r="S18"/>
  <c r="P7" i="31"/>
  <c r="P11" s="1"/>
  <c r="N3"/>
  <c r="P3" s="1"/>
  <c r="O25" i="14"/>
  <c r="P25" s="1"/>
  <c r="O23"/>
  <c r="P23" s="1"/>
  <c r="O24"/>
  <c r="P24" s="1"/>
  <c r="O22"/>
  <c r="P22" s="1"/>
  <c r="P6" i="32"/>
  <c r="P11" s="1"/>
  <c r="N3"/>
  <c r="O3"/>
  <c r="P3" s="1"/>
  <c r="L41" i="5"/>
  <c r="M41" s="1"/>
  <c r="M39"/>
  <c r="M46" s="1"/>
  <c r="H41"/>
  <c r="I41" s="1"/>
  <c r="K41" s="1"/>
  <c r="H38"/>
  <c r="P11" i="30"/>
  <c r="P11" i="29"/>
  <c r="P11" i="20"/>
  <c r="P11" i="18"/>
  <c r="P19" i="28"/>
  <c r="P15" i="26"/>
  <c r="P11"/>
  <c r="P8" i="21"/>
  <c r="P11" i="15"/>
  <c r="P16" i="14"/>
  <c r="P19" s="1"/>
  <c r="P11" i="12"/>
  <c r="P8" i="10"/>
  <c r="P6"/>
  <c r="P11" s="1"/>
  <c r="T21" i="21"/>
  <c r="P12" i="16"/>
  <c r="P31" i="1"/>
  <c r="K14" i="5"/>
  <c r="T22" i="2"/>
  <c r="O74"/>
  <c r="T36"/>
  <c r="N11" i="1"/>
  <c r="K4"/>
  <c r="O12" l="1"/>
  <c r="P12" s="1"/>
  <c r="O11"/>
  <c r="P11" s="1"/>
  <c r="O13"/>
  <c r="P13" s="1"/>
  <c r="P27" i="14"/>
  <c r="O78" i="2"/>
  <c r="P20" i="24"/>
  <c r="P19" i="26"/>
  <c r="P11" i="21"/>
  <c r="H39" i="5"/>
  <c r="I39" s="1"/>
  <c r="K39" s="1"/>
  <c r="I38"/>
  <c r="K38" s="1"/>
  <c r="O62" i="2"/>
  <c r="P3" i="21"/>
  <c r="J13" i="5" l="1"/>
  <c r="P15" i="1"/>
  <c r="O46" i="5" l="1"/>
  <c r="P46" s="1"/>
  <c r="J15"/>
  <c r="J16" s="1"/>
</calcChain>
</file>

<file path=xl/sharedStrings.xml><?xml version="1.0" encoding="utf-8"?>
<sst xmlns="http://schemas.openxmlformats.org/spreadsheetml/2006/main" count="695" uniqueCount="88">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</sst>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49865856"/>
        <c:axId val="49867776"/>
      </c:lineChart>
      <c:dateAx>
        <c:axId val="49865856"/>
        <c:scaling>
          <c:orientation val="minMax"/>
        </c:scaling>
        <c:axPos val="b"/>
        <c:numFmt formatCode="dd/mm/yy;@" sourceLinked="1"/>
        <c:majorTickMark val="none"/>
        <c:tickLblPos val="nextTo"/>
        <c:crossAx val="49867776"/>
        <c:crosses val="autoZero"/>
        <c:lblOffset val="100"/>
      </c:dateAx>
      <c:valAx>
        <c:axId val="498677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49865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1733.255161052359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891.78279798997744</v>
      </c>
      <c r="K4" s="4">
        <f>(J4/D42-1)</f>
        <v>-0.37339553733640918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2766.1072723366528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5.4461199999999996E-3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5.4461199999999996E-3</v>
      </c>
      <c r="C12" s="40">
        <v>0</v>
      </c>
      <c r="D12" s="26">
        <f t="shared" si="0"/>
        <v>0</v>
      </c>
      <c r="E12" s="38">
        <f>(B12*J3)</f>
        <v>9.4395155977104732</v>
      </c>
      <c r="I12" t="s">
        <v>13</v>
      </c>
      <c r="J12">
        <f>(J11-B42)</f>
        <v>8.5486720000000016E-2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148.17029864143794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0.51451328000000007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0.51451327999999996</v>
      </c>
      <c r="D42" s="23">
        <f>(SUM(D5:D41))</f>
        <v>1423.1989255217843</v>
      </c>
      <c r="H42" t="s">
        <v>9</v>
      </c>
      <c r="I42" s="39">
        <f>D42/B42</f>
        <v>2766.1072723366528</v>
      </c>
    </row>
  </sheetData>
  <conditionalFormatting sqref="C5:C7 C11 C18:C24">
    <cfRule type="cellIs" dxfId="287" priority="37" operator="lessThan">
      <formula>$J$3</formula>
    </cfRule>
    <cfRule type="cellIs" dxfId="286" priority="38" operator="greaterThan">
      <formula>$J$3</formula>
    </cfRule>
  </conditionalFormatting>
  <conditionalFormatting sqref="C25">
    <cfRule type="cellIs" dxfId="285" priority="35" operator="lessThan">
      <formula>$J$3</formula>
    </cfRule>
    <cfRule type="cellIs" dxfId="284" priority="36" operator="greaterThan">
      <formula>$J$3</formula>
    </cfRule>
  </conditionalFormatting>
  <conditionalFormatting sqref="C27">
    <cfRule type="cellIs" dxfId="283" priority="33" operator="lessThan">
      <formula>$J$3</formula>
    </cfRule>
    <cfRule type="cellIs" dxfId="282" priority="34" operator="greaterThan">
      <formula>$J$3</formula>
    </cfRule>
  </conditionalFormatting>
  <conditionalFormatting sqref="C29">
    <cfRule type="cellIs" dxfId="281" priority="31" operator="lessThan">
      <formula>$J$3</formula>
    </cfRule>
    <cfRule type="cellIs" dxfId="280" priority="32" operator="greaterThan">
      <formula>$J$3</formula>
    </cfRule>
  </conditionalFormatting>
  <conditionalFormatting sqref="C31">
    <cfRule type="cellIs" dxfId="279" priority="29" operator="lessThan">
      <formula>$J$3</formula>
    </cfRule>
    <cfRule type="cellIs" dxfId="278" priority="30" operator="greaterThan">
      <formula>$J$3</formula>
    </cfRule>
  </conditionalFormatting>
  <conditionalFormatting sqref="C33">
    <cfRule type="cellIs" dxfId="277" priority="27" operator="lessThan">
      <formula>$J$3</formula>
    </cfRule>
    <cfRule type="cellIs" dxfId="276" priority="28" operator="greaterThan">
      <formula>$J$3</formula>
    </cfRule>
  </conditionalFormatting>
  <conditionalFormatting sqref="C35:C37">
    <cfRule type="cellIs" dxfId="275" priority="25" operator="lessThan">
      <formula>$J$3</formula>
    </cfRule>
    <cfRule type="cellIs" dxfId="274" priority="26" operator="greaterThan">
      <formula>$J$3</formula>
    </cfRule>
  </conditionalFormatting>
  <conditionalFormatting sqref="C40">
    <cfRule type="cellIs" dxfId="273" priority="23" operator="lessThan">
      <formula>$J$3</formula>
    </cfRule>
    <cfRule type="cellIs" dxfId="272" priority="24" operator="greaterThan">
      <formula>$J$3</formula>
    </cfRule>
  </conditionalFormatting>
  <conditionalFormatting sqref="I42">
    <cfRule type="cellIs" dxfId="271" priority="21" operator="lessThan">
      <formula>$J$3</formula>
    </cfRule>
    <cfRule type="cellIs" dxfId="270" priority="22" operator="greaterThan">
      <formula>$J$3</formula>
    </cfRule>
  </conditionalFormatting>
  <conditionalFormatting sqref="O11:O13">
    <cfRule type="cellIs" dxfId="269" priority="19" operator="lessThan">
      <formula>$J$3</formula>
    </cfRule>
    <cfRule type="cellIs" dxfId="268" priority="20" operator="greaterThan">
      <formula>$J$3</formula>
    </cfRule>
  </conditionalFormatting>
  <conditionalFormatting sqref="O19:O21">
    <cfRule type="cellIs" dxfId="267" priority="17" operator="lessThan">
      <formula>$J$3</formula>
    </cfRule>
    <cfRule type="cellIs" dxfId="266" priority="18" operator="greaterThan">
      <formula>$J$3</formula>
    </cfRule>
  </conditionalFormatting>
  <conditionalFormatting sqref="O26:O29">
    <cfRule type="cellIs" dxfId="265" priority="15" operator="lessThan">
      <formula>$J$3</formula>
    </cfRule>
    <cfRule type="cellIs" dxfId="264" priority="16" operator="greaterThan">
      <formula>$J$3</formula>
    </cfRule>
  </conditionalFormatting>
  <conditionalFormatting sqref="O34:O37">
    <cfRule type="cellIs" dxfId="263" priority="13" operator="lessThan">
      <formula>$J$3</formula>
    </cfRule>
    <cfRule type="cellIs" dxfId="262" priority="14" operator="greaterThan">
      <formula>$J$3</formula>
    </cfRule>
  </conditionalFormatting>
  <conditionalFormatting sqref="N6">
    <cfRule type="cellIs" dxfId="261" priority="11" operator="lessThan">
      <formula>$J$3</formula>
    </cfRule>
    <cfRule type="cellIs" dxfId="260" priority="12" operator="greaterThan">
      <formula>$J$3</formula>
    </cfRule>
  </conditionalFormatting>
  <conditionalFormatting sqref="O3">
    <cfRule type="cellIs" dxfId="259" priority="9" operator="greaterThan">
      <formula>$J$3</formula>
    </cfRule>
    <cfRule type="cellIs" dxfId="258" priority="10" operator="lessThan">
      <formula>$J$3</formula>
    </cfRule>
  </conditionalFormatting>
  <conditionalFormatting sqref="S5:S7">
    <cfRule type="cellIs" dxfId="257" priority="7" operator="lessThan">
      <formula>$J$3</formula>
    </cfRule>
    <cfRule type="cellIs" dxfId="256" priority="8" operator="greaterThan">
      <formula>$J$3</formula>
    </cfRule>
  </conditionalFormatting>
  <conditionalFormatting sqref="S10:S15">
    <cfRule type="cellIs" dxfId="255" priority="5" operator="lessThan">
      <formula>$J$3</formula>
    </cfRule>
    <cfRule type="cellIs" dxfId="254" priority="6" operator="greaterThan">
      <formula>$J$3</formula>
    </cfRule>
  </conditionalFormatting>
  <conditionalFormatting sqref="S18:S20">
    <cfRule type="cellIs" dxfId="253" priority="3" operator="lessThan">
      <formula>$J$3</formula>
    </cfRule>
    <cfRule type="cellIs" dxfId="252" priority="4" operator="greaterThan">
      <formula>$J$3</formula>
    </cfRule>
  </conditionalFormatting>
  <conditionalFormatting sqref="S23">
    <cfRule type="cellIs" dxfId="251" priority="1" operator="lessThan">
      <formula>$J$3</formula>
    </cfRule>
    <cfRule type="cellIs" dxfId="25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1.243943112398326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11.836205218274111</v>
      </c>
      <c r="K4" s="4">
        <f>(J4/D14-1)</f>
        <v>-0.64888584074165723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0.51051314000000003</v>
      </c>
      <c r="S5" s="40">
        <v>0</v>
      </c>
      <c r="T5" s="26">
        <f>(D6)</f>
        <v>0</v>
      </c>
      <c r="U5" s="38">
        <f>(R5*J3)</f>
        <v>0.63504930429184236</v>
      </c>
    </row>
    <row r="6" spans="2:21">
      <c r="B6" s="36">
        <v>0.51051314000000003</v>
      </c>
      <c r="C6" s="40">
        <v>0</v>
      </c>
      <c r="D6" s="26">
        <f>(B6*C6)</f>
        <v>0</v>
      </c>
      <c r="E6" s="38">
        <f>(B6*J3)</f>
        <v>0.63504930429184236</v>
      </c>
      <c r="M6" t="s">
        <v>11</v>
      </c>
      <c r="N6" s="29">
        <f>(SUM(R5:R7)/5)</f>
        <v>1.9030139080000001</v>
      </c>
      <c r="O6" s="38">
        <f>($C$5*Params!K8)</f>
        <v>4.9302941984076982</v>
      </c>
      <c r="P6" s="38">
        <f>(O6*N6)</f>
        <v>9.3824184301015627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1.9030139080000001</v>
      </c>
      <c r="O7" s="38">
        <f>($C$5*Params!K9)</f>
        <v>6.0680543980402435</v>
      </c>
      <c r="P7" s="38">
        <f>(O7*N7)</f>
        <v>11.547591913971152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0.27160936329256113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1.9030139080000001</v>
      </c>
      <c r="O8" s="38">
        <f>($C$5*Params!K10)</f>
        <v>8.3435747973053349</v>
      </c>
      <c r="P8" s="38">
        <f>(O8*N8)</f>
        <v>15.877938881710335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1.9030139080000001</v>
      </c>
      <c r="O9" s="38">
        <f>($C$5*Params!K11)</f>
        <v>15.170135995100608</v>
      </c>
      <c r="P9" s="38">
        <f>(O9*N9)</f>
        <v>28.86897978492788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65.676929010710921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3.5428451960635901</v>
      </c>
    </row>
    <row r="14" spans="2:21">
      <c r="B14" s="29">
        <f>(SUM(B5:B13))</f>
        <v>9.5150695400000025</v>
      </c>
      <c r="D14" s="38">
        <f>(SUM(D5:D13))</f>
        <v>33.710418410000003</v>
      </c>
      <c r="R14" s="29">
        <f>(SUM(R5:R13))</f>
        <v>9.5150695400000007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87" priority="7" operator="lessThan">
      <formula>$J$3</formula>
    </cfRule>
    <cfRule type="cellIs" dxfId="186" priority="8" operator="greaterThan">
      <formula>$J$3</formula>
    </cfRule>
  </conditionalFormatting>
  <conditionalFormatting sqref="O6:O9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S6:S7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7.5084297974939638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9.1292657530161243</v>
      </c>
      <c r="K4" s="4">
        <f>(J4/D14-1)</f>
        <v>-0.16475153220346528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0.66026180826251502</v>
      </c>
      <c r="M6" t="s">
        <v>11</v>
      </c>
      <c r="N6" s="1">
        <f>(SUM($B$5:$B$7)/5)</f>
        <v>0.24317376600000004</v>
      </c>
      <c r="O6" s="38">
        <f>($C$5*Params!K8)</f>
        <v>12.800900900900901</v>
      </c>
      <c r="P6" s="38">
        <f>(O6*N6)</f>
        <v>3.1128432802648653</v>
      </c>
    </row>
    <row r="7" spans="2:16">
      <c r="B7" s="36">
        <v>1.7932759999999999E-2</v>
      </c>
      <c r="C7" s="40">
        <v>0</v>
      </c>
      <c r="D7" s="26">
        <f>(C7*B7)</f>
        <v>0</v>
      </c>
      <c r="E7" s="38">
        <f>(B7*J4)</f>
        <v>0.16371293172505744</v>
      </c>
      <c r="N7" s="1">
        <f>(SUM($B$5:$B$7)/5)</f>
        <v>0.24317376600000004</v>
      </c>
      <c r="O7" s="38">
        <f>($C$5*Params!K9)</f>
        <v>15.754954954954954</v>
      </c>
      <c r="P7" s="38">
        <f>(O7*N7)</f>
        <v>3.8311917295567572</v>
      </c>
    </row>
    <row r="8" spans="2:16">
      <c r="N8" s="1">
        <f>(SUM($B$5:$B$7)/5)</f>
        <v>0.24317376600000004</v>
      </c>
      <c r="O8" s="38">
        <f>($C$5*Params!K10)</f>
        <v>21.663063063063063</v>
      </c>
      <c r="P8" s="38">
        <f>(O8*N8)</f>
        <v>5.2678886281405415</v>
      </c>
    </row>
    <row r="9" spans="2:16">
      <c r="N9" s="1">
        <f>(SUM($B$5:$B$7)/5)</f>
        <v>0.24317376600000004</v>
      </c>
      <c r="O9" s="38">
        <f>($C$5*Params!K11)</f>
        <v>39.387387387387385</v>
      </c>
      <c r="P9" s="38">
        <f>(O9*N9)</f>
        <v>9.577979323891892</v>
      </c>
    </row>
    <row r="12" spans="2:16">
      <c r="P12" s="38">
        <f>(SUM(P6:P9))</f>
        <v>21.789902961854054</v>
      </c>
    </row>
    <row r="13" spans="2:16">
      <c r="F13" t="s">
        <v>9</v>
      </c>
      <c r="G13" s="38">
        <f>(D14/B14)</f>
        <v>8.9894565353731437</v>
      </c>
    </row>
    <row r="14" spans="2:16">
      <c r="B14" s="19">
        <f>(SUM(B5:B13))</f>
        <v>1.2158688300000002</v>
      </c>
      <c r="D14" s="38">
        <f>(SUM(D5:D13))</f>
        <v>10.93</v>
      </c>
    </row>
  </sheetData>
  <conditionalFormatting sqref="C5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O6:O9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G13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9.7410916081124128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26.600157536654862</v>
      </c>
      <c r="K4" s="4">
        <f>(J4/D13-1)</f>
        <v>-0.36901177112849426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0.12054026140634233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0.12054026140634233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0.51826370495453489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S8">
    <cfRule type="cellIs" dxfId="171" priority="11" operator="lessThan">
      <formula>$J$3</formula>
    </cfRule>
    <cfRule type="cellIs" dxfId="17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1.6627447522117339E-3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1.5883971802585108</v>
      </c>
      <c r="K4" s="4">
        <f>(J4/D13-1)</f>
        <v>-0.4391571735298555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69" priority="17" operator="lessThan">
      <formula>$J$3</formula>
    </cfRule>
    <cfRule type="cellIs" dxfId="168" priority="18" operator="greaterThan">
      <formula>$J$3</formula>
    </cfRule>
  </conditionalFormatting>
  <conditionalFormatting sqref="C9:C11">
    <cfRule type="cellIs" dxfId="167" priority="15" operator="lessThan">
      <formula>$J$3</formula>
    </cfRule>
    <cfRule type="cellIs" dxfId="166" priority="16" operator="greaterThan">
      <formula>$J$3</formula>
    </cfRule>
    <cfRule type="cellIs" dxfId="165" priority="13" operator="lessThan">
      <formula>$J$3</formula>
    </cfRule>
    <cfRule type="cellIs" dxfId="164" priority="14" operator="greaterThan">
      <formula>$J$3</formula>
    </cfRule>
  </conditionalFormatting>
  <conditionalFormatting sqref="O6:O9">
    <cfRule type="cellIs" dxfId="163" priority="11" operator="lessThan">
      <formula>$J$3</formula>
    </cfRule>
    <cfRule type="cellIs" dxfId="162" priority="12" operator="greaterThan">
      <formula>$J$3</formula>
    </cfRule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S5">
    <cfRule type="cellIs" dxfId="159" priority="7" operator="lessThan">
      <formula>$J$3</formula>
    </cfRule>
    <cfRule type="cellIs" dxfId="158" priority="8" operator="greaterThan">
      <formula>$J$3</formula>
    </cfRule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G12">
    <cfRule type="cellIs" dxfId="155" priority="3" operator="lessThan">
      <formula>$J$3</formula>
    </cfRule>
    <cfRule type="cellIs" dxfId="154" priority="4" operator="greaterThan">
      <formula>$J$3</formula>
    </cfRule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219.58903586749861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129.98636219818906</v>
      </c>
      <c r="K4" s="4">
        <f>(J4/D17-1)</f>
        <v>-0.24282041042233748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5.160342342886217E-2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1.8903700000000002E-3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2.0856566626695019E-2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1.56039E-3</v>
      </c>
      <c r="C10" s="40">
        <v>0</v>
      </c>
      <c r="D10" s="26">
        <v>0</v>
      </c>
      <c r="E10" s="38">
        <f>(B10*J3)</f>
        <v>0.34264453567728614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0.59195287999999979</v>
      </c>
      <c r="D17" s="38">
        <f>(SUM(D5:D16))</f>
        <v>171.67177243999998</v>
      </c>
      <c r="F17" t="s">
        <v>9</v>
      </c>
      <c r="G17" s="38">
        <f>(SUM(D5:D16)/SUM(B5:B16))</f>
        <v>290.00918525812398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8.4162199999999999E-4</v>
      </c>
      <c r="O22" s="38">
        <f>($S$5*Params!K8)</f>
        <v>323.96134165178148</v>
      </c>
      <c r="P22" s="38">
        <f>(O22*N22)</f>
        <v>0.27265299228365564</v>
      </c>
    </row>
    <row r="23" spans="2:16">
      <c r="N23" s="24">
        <f>(($R$5+$R$7)/5)</f>
        <v>8.4162199999999999E-4</v>
      </c>
      <c r="O23" s="38">
        <f>($S$5*Params!K9)</f>
        <v>398.72165126373102</v>
      </c>
      <c r="P23" s="38">
        <f>(O23*N23)</f>
        <v>0.33557291357988384</v>
      </c>
    </row>
    <row r="24" spans="2:16">
      <c r="N24" s="24">
        <f>(($R$5+$R$7)/5)</f>
        <v>8.4162199999999999E-4</v>
      </c>
      <c r="O24" s="38">
        <f>($S$5*Params!K10)</f>
        <v>548.24227048763021</v>
      </c>
      <c r="P24" s="38">
        <f>(O24*N24)</f>
        <v>0.46141275617234029</v>
      </c>
    </row>
    <row r="25" spans="2:16">
      <c r="N25" s="24">
        <f>(($R$5+$R$7)/5)</f>
        <v>8.4162199999999999E-4</v>
      </c>
      <c r="O25" s="38">
        <f>($S$5*Params!K11)</f>
        <v>996.80412815932755</v>
      </c>
      <c r="P25" s="38">
        <f>(O25*N25)</f>
        <v>0.83893228394970953</v>
      </c>
    </row>
    <row r="26" spans="2:16">
      <c r="P26" s="38"/>
    </row>
    <row r="27" spans="2:16">
      <c r="P27" s="38">
        <f>(SUM(P22:P25))</f>
        <v>1.9085709459855893</v>
      </c>
    </row>
    <row r="37" spans="18:20">
      <c r="R37" s="51">
        <f>(SUM(R5:R27))</f>
        <v>0.59195288000000001</v>
      </c>
      <c r="T37" s="38">
        <f>(SUM(T5:T27))</f>
        <v>171.67177243999998</v>
      </c>
    </row>
  </sheetData>
  <conditionalFormatting sqref="C5:C6 C9 C11:C14 O6:O9 O14 S5:S6 S8:S9">
    <cfRule type="cellIs" dxfId="151" priority="9" operator="lessThan">
      <formula>$J$3</formula>
    </cfRule>
    <cfRule type="cellIs" dxfId="150" priority="10" operator="greaterThan">
      <formula>$J$3</formula>
    </cfRule>
  </conditionalFormatting>
  <conditionalFormatting sqref="O15:O17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O22:O25">
    <cfRule type="cellIs" dxfId="147" priority="3" operator="lessThan">
      <formula>$J$3</formula>
    </cfRule>
    <cfRule type="cellIs" dxfId="14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6.3757168494894309E-2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3.9123008712000313</v>
      </c>
      <c r="K4" s="4">
        <f>(J4/D13-1)</f>
        <v>-0.21753982575999375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1.5518941749408424E-2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4.2624677142174257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25.764330433266306</v>
      </c>
      <c r="K4" s="4">
        <f>(J4/D14-1)</f>
        <v>-0.24653238331426375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4.0878020000000001E-2</v>
      </c>
      <c r="S5" s="40">
        <v>0</v>
      </c>
      <c r="T5" s="26">
        <f>(D6)</f>
        <v>0</v>
      </c>
      <c r="U5">
        <f>(R5*J3)</f>
        <v>0.17424124047113421</v>
      </c>
    </row>
    <row r="6" spans="2:21">
      <c r="B6" s="25">
        <v>4.0878020000000001E-2</v>
      </c>
      <c r="C6" s="40">
        <v>0</v>
      </c>
      <c r="D6" s="26">
        <f>(B6*C6)</f>
        <v>0</v>
      </c>
      <c r="E6" s="38">
        <f>(B6*J3)</f>
        <v>0.17424124047113421</v>
      </c>
      <c r="M6" t="s">
        <v>11</v>
      </c>
      <c r="N6" s="24">
        <f>($B$14/5)</f>
        <v>1.2088926959999999</v>
      </c>
      <c r="O6" s="38">
        <f>($S$6*Params!K8)</f>
        <v>7.4495368550926697</v>
      </c>
      <c r="P6" s="38">
        <f>(O6*N6)</f>
        <v>9.0056906927043379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1.2088926959999999</v>
      </c>
      <c r="O7" s="38">
        <f>($S$6*Params!K9)</f>
        <v>9.1686607447294399</v>
      </c>
      <c r="P7" s="38">
        <f>(O7*N7)</f>
        <v>11.083927006405339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1.2088926959999999</v>
      </c>
      <c r="O8" s="38">
        <f>($C$5*Params!K10)</f>
        <v>12.60690852400298</v>
      </c>
      <c r="P8" s="38">
        <f>(O8*N8)</f>
        <v>15.240399633807343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1.2088926959999999</v>
      </c>
      <c r="O9" s="38">
        <f>($C$5*Params!K11)</f>
        <v>22.921651861823598</v>
      </c>
      <c r="P9" s="38">
        <f>(O9*N9)</f>
        <v>27.709817516013349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63.039834848930369</v>
      </c>
    </row>
    <row r="13" spans="2:21">
      <c r="F13" t="s">
        <v>9</v>
      </c>
      <c r="G13" s="38">
        <f>(D14/B14)</f>
        <v>5.657134586575415</v>
      </c>
      <c r="N13" s="24"/>
      <c r="P13" s="38"/>
      <c r="R13" s="24">
        <f>(SUM(R5:R12))</f>
        <v>6.0444634799999992</v>
      </c>
      <c r="T13" s="38">
        <f>(SUM(T5:T12))</f>
        <v>34.194343410000002</v>
      </c>
    </row>
    <row r="14" spans="2:21">
      <c r="B14">
        <f>(SUM(B5:B13))</f>
        <v>6.0444634800000001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25.907064820045001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3.1985553945458256</v>
      </c>
      <c r="K4" s="4">
        <f>(J4/D13-1)</f>
        <v>-0.38489319335657202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6.7746974504417676E-2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O6:O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3.2792384194147579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5.6200997120678942</v>
      </c>
      <c r="K4" s="4">
        <f>(J4/D10-1)</f>
        <v>-0.34036388356010627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4.1054425391863058E-3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1.6595292610443479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7.5759593807802936</v>
      </c>
      <c r="K4" s="4">
        <f>(J4/D10-1)</f>
        <v>-0.2550679074945631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2.5447122117098368E-2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O6:O9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28361.319900182571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826.99453368619982</v>
      </c>
      <c r="K4" s="4">
        <f>(J4/D37-1)</f>
        <v>0.19565180791756354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3.4063000000000002E-4</v>
      </c>
      <c r="C6" s="40">
        <v>0</v>
      </c>
      <c r="D6" s="26">
        <f>(B6*C6)</f>
        <v>0</v>
      </c>
      <c r="E6" s="38">
        <f>(B6*J3)</f>
        <v>9.6607163975991899</v>
      </c>
      <c r="I6" t="s">
        <v>11</v>
      </c>
      <c r="J6">
        <v>0.03</v>
      </c>
      <c r="R6" s="24">
        <f t="shared" si="0"/>
        <v>3.4063000000000002E-4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8.4075999999999249E-4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23.845063319277283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23720.383904724538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2.8429969999999995E-2</v>
      </c>
      <c r="T36" s="38">
        <f>(SUM(T5:T25))</f>
        <v>507.58980017000005</v>
      </c>
    </row>
    <row r="37" spans="2:20">
      <c r="B37">
        <f>(SUM(B5:B36))</f>
        <v>2.9159240000000006E-2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49" priority="45" operator="lessThan">
      <formula>$J$3</formula>
    </cfRule>
    <cfRule type="cellIs" dxfId="248" priority="46" operator="greaterThan">
      <formula>$J$3</formula>
    </cfRule>
  </conditionalFormatting>
  <conditionalFormatting sqref="N35:N36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N42:N44">
    <cfRule type="cellIs" dxfId="245" priority="17" operator="lessThan">
      <formula>$J$3</formula>
    </cfRule>
    <cfRule type="cellIs" dxfId="244" priority="18" operator="greaterThan">
      <formula>$J$3</formula>
    </cfRule>
  </conditionalFormatting>
  <conditionalFormatting sqref="N50:N52">
    <cfRule type="cellIs" dxfId="243" priority="15" operator="lessThan">
      <formula>$J$3</formula>
    </cfRule>
    <cfRule type="cellIs" dxfId="242" priority="16" operator="greaterThan">
      <formula>$J$3</formula>
    </cfRule>
  </conditionalFormatting>
  <conditionalFormatting sqref="N58:N60">
    <cfRule type="cellIs" dxfId="241" priority="13" operator="lessThan">
      <formula>$J$3</formula>
    </cfRule>
    <cfRule type="cellIs" dxfId="240" priority="14" operator="greaterThan">
      <formula>$J$3</formula>
    </cfRule>
  </conditionalFormatting>
  <conditionalFormatting sqref="N66:N68">
    <cfRule type="cellIs" dxfId="239" priority="11" operator="lessThan">
      <formula>$J$3</formula>
    </cfRule>
    <cfRule type="cellIs" dxfId="238" priority="12" operator="greaterThan">
      <formula>$J$3</formula>
    </cfRule>
  </conditionalFormatting>
  <conditionalFormatting sqref="N73:N76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N4">
    <cfRule type="cellIs" dxfId="235" priority="1" operator="greaterThan">
      <formula>$J$3</formula>
    </cfRule>
    <cfRule type="cellIs" dxfId="23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7.9276353171689156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9.7553046286647795</v>
      </c>
      <c r="K4" s="4">
        <f>(J4/D10-1)</f>
        <v>0.17392354135556909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1.2031930673573606E-2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C5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9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67.865328948607385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11.102123774020445</v>
      </c>
      <c r="K4" s="4">
        <f>(J4/D15-1)</f>
        <v>0.11703991638481415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4.295332399815259E-2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1.240730773418268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0.50336628544853534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1.2935159883412535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2.2602107646244447E-2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6.4010560235752082E-5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21.747507315180723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0.29406446711247541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3.974554311427938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tabSelected="1"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0.56451205032350549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27.633404751370282</v>
      </c>
      <c r="K4" s="4">
        <f>(J4/D18-1)</f>
        <v>-0.3743333047376578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0.30098026999999999</v>
      </c>
      <c r="C6" s="40">
        <v>0</v>
      </c>
      <c r="D6" s="26">
        <f>(B6*C6)</f>
        <v>0</v>
      </c>
      <c r="E6" s="38">
        <f>(B6*J3)</f>
        <v>0.16990698932462225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0.30098026999999999</v>
      </c>
      <c r="S6" s="40">
        <v>0</v>
      </c>
      <c r="T6" s="26">
        <f>(D6)</f>
        <v>0</v>
      </c>
      <c r="U6" s="38">
        <f>(R6*J3)</f>
        <v>0.16990698932462225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0.9022568319491665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48.950956380000001</v>
      </c>
      <c r="S17" s="38"/>
      <c r="T17" s="38">
        <f>(SUM(T5:T12))</f>
        <v>44.166334824300641</v>
      </c>
    </row>
    <row r="18" spans="2:20">
      <c r="B18" s="19">
        <f>(SUM(B5:B17))</f>
        <v>48.950956380000001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0.39572971507155469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21.666327397932161</v>
      </c>
      <c r="K4" s="4">
        <f>(J4/D10-1)</f>
        <v>-0.45273232134548724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0.94223470724474756</v>
      </c>
      <c r="M6" t="s">
        <v>11</v>
      </c>
      <c r="N6" s="29">
        <f>($B$10/5)</f>
        <v>10.950063426000002</v>
      </c>
      <c r="O6" s="38">
        <f>($C$5*Params!K8)</f>
        <v>0.98505771545924514</v>
      </c>
      <c r="P6" s="38">
        <f>(O6*N6)</f>
        <v>10.786444462549397</v>
      </c>
    </row>
    <row r="7" spans="2:16">
      <c r="B7" s="36">
        <v>0.12161143000000001</v>
      </c>
      <c r="C7" s="40">
        <v>0</v>
      </c>
      <c r="D7" s="26">
        <f>(B7*C7)</f>
        <v>0</v>
      </c>
      <c r="E7" s="38">
        <f>(B7*J4)</f>
        <v>2.6348730577107093</v>
      </c>
      <c r="N7" s="29">
        <f>($B$10/5)</f>
        <v>10.950063426000002</v>
      </c>
      <c r="O7" s="38">
        <f>($C$5*Params!K9)</f>
        <v>1.2123787267190709</v>
      </c>
      <c r="P7" s="38">
        <f>(O7*N7)</f>
        <v>13.275623953906949</v>
      </c>
    </row>
    <row r="8" spans="2:16">
      <c r="N8" s="29">
        <f>($B$10/5)</f>
        <v>10.950063426000002</v>
      </c>
      <c r="O8" s="38">
        <f>($C$5*Params!K10)</f>
        <v>1.6670207492387226</v>
      </c>
      <c r="P8" s="38">
        <f>(O8*N8)</f>
        <v>18.253982936622055</v>
      </c>
    </row>
    <row r="9" spans="2:16">
      <c r="F9" t="s">
        <v>9</v>
      </c>
      <c r="G9" s="38">
        <f>(D10/B10)</f>
        <v>0.72310083439328565</v>
      </c>
      <c r="N9" s="29">
        <f>($B$10/5)</f>
        <v>10.950063426000002</v>
      </c>
      <c r="O9" s="38">
        <f>($C$5*Params!K11)</f>
        <v>3.0309468167976772</v>
      </c>
      <c r="P9" s="38">
        <f>(O9*N9)</f>
        <v>33.189059884767374</v>
      </c>
    </row>
    <row r="10" spans="2:16">
      <c r="B10" s="29">
        <f>(SUM(B5:B9))</f>
        <v>54.750317130000006</v>
      </c>
      <c r="D10" s="38">
        <f>(SUM(D5:D9))</f>
        <v>39.590000000000003</v>
      </c>
    </row>
    <row r="11" spans="2:16">
      <c r="P11" s="38">
        <f>(SUM(P6:P9))</f>
        <v>75.505111237845782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1.157585393321962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23.816973549118256</v>
      </c>
      <c r="K4" s="4">
        <f>(J4/D19-1)</f>
        <v>-0.34924655567732921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7.0260432605743939E-2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0.29203864274207847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0.30652695230160876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7.5505675483073516E-6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3.320347280255763</v>
      </c>
      <c r="K4" s="4">
        <f>(J4/D13-1)</f>
        <v>-0.33989119676823798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1.6336407947517787E-3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2"/>
  <sheetViews>
    <sheetView workbookViewId="0">
      <selection activeCell="AA27" sqref="AA2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24.082336736468971</v>
      </c>
      <c r="M3" t="s">
        <v>4</v>
      </c>
      <c r="N3" s="24">
        <f>(INDEX(N5:N26,MATCH(MAX(O6:O7,O23,O14),O5:O26,0))/0.9)</f>
        <v>0.1209481488888889</v>
      </c>
      <c r="O3" s="39">
        <f>(MAX(O14,O23,O6:O7)*0.85)</f>
        <v>19.55</v>
      </c>
      <c r="P3" s="38">
        <f>(O3*N3)</f>
        <v>2.3645363107777779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(B38*J3)</f>
        <v>190.08742980635893</v>
      </c>
      <c r="K4" s="4">
        <f>(J4/D38-1)</f>
        <v>-3.7958948612777488E-2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D36</f>
        <v>-2.6059999999999999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7.6543954682459407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5.0572907146584835E-2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0.14837158970376407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3.9893489999999997E-2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1.2710127518100278E-2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3.9893489999999997E-2</v>
      </c>
      <c r="C18" s="40">
        <v>0</v>
      </c>
      <c r="D18" s="26">
        <v>0</v>
      </c>
      <c r="E18" s="39">
        <f>B18*J3</f>
        <v>0.9607284597729574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0.22363272313041463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1.3631313897968886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1.540605932434906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>D36/B36</f>
        <v>23.941203491042717</v>
      </c>
      <c r="D36" s="38">
        <v>-2.6059999999999999</v>
      </c>
      <c r="E36" s="38"/>
      <c r="S36" s="38"/>
      <c r="T36" s="38"/>
    </row>
    <row r="37" spans="2:23">
      <c r="C37" s="38"/>
      <c r="D37" s="38"/>
      <c r="E37" s="38"/>
      <c r="S37" s="38"/>
      <c r="T37" s="38"/>
    </row>
    <row r="38" spans="2:23">
      <c r="B38" s="24">
        <f>(SUM(B5:B37))</f>
        <v>7.8932302909999983</v>
      </c>
      <c r="C38" s="38"/>
      <c r="D38" s="38">
        <f>(SUM(D5:D37))</f>
        <v>197.58764923000001</v>
      </c>
      <c r="E38" s="38"/>
      <c r="F38" t="s">
        <v>9</v>
      </c>
      <c r="G38" s="38">
        <f>(D38/B38)</f>
        <v>25.032545858353199</v>
      </c>
      <c r="R38" s="24">
        <f>(SUM(R5:R36))</f>
        <v>7.8932302910000001</v>
      </c>
      <c r="S38" s="38"/>
      <c r="T38" s="38">
        <f>(SUM(T5:T36))</f>
        <v>197.58528967000001</v>
      </c>
      <c r="V38" t="s">
        <v>9</v>
      </c>
      <c r="W38" s="38">
        <f>(T38/R38)</f>
        <v>25.03224692370755</v>
      </c>
    </row>
    <row r="39" spans="2:23">
      <c r="M39" s="24"/>
      <c r="S39" s="38"/>
      <c r="T39" s="38"/>
    </row>
    <row r="42" spans="2:23">
      <c r="N42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38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8:O9 O15:O17 O24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38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8.9685076303987199E-2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0.83198804234242396</v>
      </c>
      <c r="K4" s="4">
        <f>(J4/D13-1)</f>
        <v>0.66397608468484792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1.5740990966671826E-2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0.16639760846848481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4.6609296720483906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7.8677334161982637</v>
      </c>
      <c r="K4" s="4">
        <f>(J4/D10-1)</f>
        <v>-0.17528999830206871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8.5463738652613707E-3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0.52264118233584711</v>
      </c>
      <c r="M3" t="s">
        <v>4</v>
      </c>
      <c r="N3" s="19">
        <f>(INDEX(N5:N14,MATCH(MAX(O6:O7),O5:O14,0))/0.9)</f>
        <v>17.144364633333335</v>
      </c>
      <c r="O3" s="37">
        <f>(MAX(O6)*0.85)</f>
        <v>0.39914430817843866</v>
      </c>
      <c r="P3" s="38">
        <f>(O3*N3)</f>
        <v>6.8430755607307256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24.192947706377982</v>
      </c>
      <c r="K4" s="4">
        <f>(J4/D14-1)</f>
        <v>1.1748853190397286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54.257058909999998</v>
      </c>
      <c r="S5" s="38">
        <f>(T5/R5)</f>
        <v>0.35202792749386796</v>
      </c>
      <c r="T5" s="38">
        <f>(SUM(D5:D7))</f>
        <v>19.100000000000001</v>
      </c>
    </row>
    <row r="6" spans="2:20">
      <c r="B6" s="20">
        <v>0.68204743999999995</v>
      </c>
      <c r="C6" s="40">
        <v>0</v>
      </c>
      <c r="D6" s="40">
        <f>(B6*C6)</f>
        <v>0</v>
      </c>
      <c r="E6" s="38">
        <f>(B6*J3)</f>
        <v>0.35646608045073769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15.429928170000002</v>
      </c>
      <c r="O7" s="38">
        <f>($C$5*Params!K9)</f>
        <v>0.57106869288593487</v>
      </c>
      <c r="P7" s="38">
        <f>(O7*N7)</f>
        <v>8.811548911365767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15.429928170000002</v>
      </c>
      <c r="O8" s="38">
        <f>($C$5*Params!K10)</f>
        <v>0.78521945271816052</v>
      </c>
      <c r="P8" s="38">
        <f>(O8*N8)</f>
        <v>12.115879753127929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15.429928170000002</v>
      </c>
      <c r="O9" s="38">
        <f>($C$5*Params!K11)</f>
        <v>1.4276717322148371</v>
      </c>
      <c r="P9" s="38">
        <f>(O9*N9)</f>
        <v>22.028872278414415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48.008998302908111</v>
      </c>
    </row>
    <row r="13" spans="2:20">
      <c r="F13" t="s">
        <v>9</v>
      </c>
      <c r="G13" s="38">
        <f>(D14/B14)</f>
        <v>0.24030746713882251</v>
      </c>
    </row>
    <row r="14" spans="2:20">
      <c r="B14" s="19">
        <f>(SUM(B5:B13))</f>
        <v>46.289784510000004</v>
      </c>
      <c r="D14" s="38">
        <f>(SUM(D5:D13))</f>
        <v>11.123780870000001</v>
      </c>
    </row>
    <row r="18" spans="14:20">
      <c r="R18">
        <f>(SUM(R5:R17))</f>
        <v>46.289784510000004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9.2391762208702696E-2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5.1141225984013055</v>
      </c>
      <c r="K4" s="4">
        <f>(J4/D12-1)</f>
        <v>0.79901932172241064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0.65396326376507397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1.9123971975302174</v>
      </c>
      <c r="K4" s="4">
        <f>(J4/D10-1)</f>
        <v>-0.36253426748992756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4.6996535367518693E-3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2.8169723299290705</v>
      </c>
      <c r="K4" s="4">
        <f>(J4/D10-1)</f>
        <v>-6.100922335697645E-2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0.1249630319632469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0.76025009385800146</v>
      </c>
      <c r="K4" s="4">
        <f>(J4/D9-1)</f>
        <v>-0.97366417821472817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3" priority="9" operator="lessThan">
      <formula>$J$3</formula>
    </cfRule>
    <cfRule type="cellIs" dxfId="232" priority="10" operator="greaterThan">
      <formula>$J$3</formula>
    </cfRule>
  </conditionalFormatting>
  <conditionalFormatting sqref="O11:O14">
    <cfRule type="cellIs" dxfId="231" priority="7" operator="lessThan">
      <formula>$J$3</formula>
    </cfRule>
    <cfRule type="cellIs" dxfId="230" priority="8" operator="greaterThan">
      <formula>$J$3</formula>
    </cfRule>
  </conditionalFormatting>
  <conditionalFormatting sqref="O20:O23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29:O32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N6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654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1.4878496483313171E-3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6.3109145016249215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-262.643085498375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-192.29308549837501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654</v>
      </c>
      <c r="E34">
        <f t="shared" ref="E34:E40" si="1">C34*D34</f>
        <v>4090.1159999999995</v>
      </c>
      <c r="F34" s="29">
        <f t="shared" ref="F34:F40" si="2">E34*$N$5</f>
        <v>3407.0666279999996</v>
      </c>
      <c r="G34" s="38">
        <v>3.5</v>
      </c>
      <c r="H34" s="30">
        <f>G50</f>
        <v>1.5615590400000001</v>
      </c>
      <c r="I34" s="39">
        <f t="shared" ref="I34:I41" si="3">((F34-H34*D34)*$J$3-G34)</f>
        <v>4.9722129503932511E-2</v>
      </c>
      <c r="J34">
        <v>1</v>
      </c>
      <c r="K34" s="44">
        <f t="shared" ref="K34:K40" si="4">I34*J34</f>
        <v>4.9722129503932511E-2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654</v>
      </c>
      <c r="E35">
        <f t="shared" si="1"/>
        <v>631.76400000000001</v>
      </c>
      <c r="F35" s="29">
        <f t="shared" si="2"/>
        <v>526.259412</v>
      </c>
      <c r="G35" s="38">
        <v>3.5</v>
      </c>
      <c r="H35" s="30">
        <f>G51</f>
        <v>0.21337130135885166</v>
      </c>
      <c r="I35" s="39">
        <f t="shared" si="3"/>
        <v>-2.9246268467865133</v>
      </c>
      <c r="J35">
        <v>1</v>
      </c>
      <c r="K35" s="44">
        <f t="shared" si="4"/>
        <v>-2.9246268467865133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654</v>
      </c>
      <c r="E36">
        <f t="shared" si="1"/>
        <v>556.55399999999997</v>
      </c>
      <c r="F36" s="29">
        <f t="shared" si="2"/>
        <v>463.60948199999996</v>
      </c>
      <c r="G36" s="38">
        <v>3.5</v>
      </c>
      <c r="H36" s="30">
        <f>G52</f>
        <v>0.18479602162162162</v>
      </c>
      <c r="I36" s="39">
        <f t="shared" si="3"/>
        <v>-2.9900352422851584</v>
      </c>
      <c r="J36">
        <v>1</v>
      </c>
      <c r="K36" s="44">
        <f t="shared" si="4"/>
        <v>-2.9900352422851584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620</v>
      </c>
      <c r="E37">
        <f t="shared" si="1"/>
        <v>527.62</v>
      </c>
      <c r="F37" s="29">
        <f t="shared" si="2"/>
        <v>439.50745999999998</v>
      </c>
      <c r="G37" s="38">
        <v>0</v>
      </c>
      <c r="H37" s="30">
        <f>G52</f>
        <v>0.18479602162162162</v>
      </c>
      <c r="I37" s="39">
        <f t="shared" si="3"/>
        <v>0.48345282841468157</v>
      </c>
      <c r="J37">
        <v>3</v>
      </c>
      <c r="K37" s="44">
        <f t="shared" si="4"/>
        <v>1.4503584852440448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562</v>
      </c>
      <c r="E38">
        <f t="shared" si="1"/>
        <v>478.262</v>
      </c>
      <c r="F38" s="29">
        <f t="shared" si="2"/>
        <v>398.392246</v>
      </c>
      <c r="G38" s="38">
        <v>0</v>
      </c>
      <c r="H38" s="30">
        <f>H37</f>
        <v>0.18479602162162162</v>
      </c>
      <c r="I38" s="39">
        <f t="shared" si="3"/>
        <v>0.43822659607911457</v>
      </c>
      <c r="J38">
        <v>1</v>
      </c>
      <c r="K38" s="44">
        <f t="shared" si="4"/>
        <v>0.43822659607911457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514</v>
      </c>
      <c r="E39">
        <f t="shared" si="1"/>
        <v>437.41399999999999</v>
      </c>
      <c r="F39" s="29">
        <f t="shared" si="2"/>
        <v>364.36586199999999</v>
      </c>
      <c r="G39" s="38">
        <v>0</v>
      </c>
      <c r="H39" s="30">
        <f>H38</f>
        <v>0.18479602162162162</v>
      </c>
      <c r="I39" s="39">
        <f t="shared" si="3"/>
        <v>0.40079799000830046</v>
      </c>
      <c r="J39">
        <v>1</v>
      </c>
      <c r="K39" s="44">
        <f t="shared" si="4"/>
        <v>0.40079799000830046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6.1584282454042925E-2</v>
      </c>
      <c r="J40" s="16">
        <v>1</v>
      </c>
      <c r="K40" s="46">
        <f t="shared" si="4"/>
        <v>6.1584282454042925E-2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380</v>
      </c>
      <c r="E41">
        <f>(C41*D41)</f>
        <v>323.38</v>
      </c>
      <c r="F41" s="29">
        <f>(E41*$N$5)</f>
        <v>269.37554</v>
      </c>
      <c r="G41" s="38">
        <v>0</v>
      </c>
      <c r="H41" s="29">
        <f>(H37)</f>
        <v>0.18479602162162162</v>
      </c>
      <c r="I41" s="39">
        <f t="shared" si="3"/>
        <v>0.29630979806061131</v>
      </c>
      <c r="J41">
        <v>1</v>
      </c>
      <c r="K41" s="44">
        <f>(I41*J41)</f>
        <v>0.29630979806061131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1.5045625016249229</v>
      </c>
      <c r="P46">
        <f>(O46/J3)</f>
        <v>1011.2328912483529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3" priority="17" operator="lessThan">
      <formula>$C$5</formula>
    </cfRule>
    <cfRule type="cellIs" dxfId="222" priority="18" operator="greaterThan">
      <formula>$C$5</formula>
    </cfRule>
  </conditionalFormatting>
  <conditionalFormatting sqref="L35">
    <cfRule type="cellIs" dxfId="221" priority="15" operator="lessThan">
      <formula>$C$6</formula>
    </cfRule>
    <cfRule type="cellIs" dxfId="220" priority="16" operator="greaterThan">
      <formula>$C$6</formula>
    </cfRule>
  </conditionalFormatting>
  <conditionalFormatting sqref="L39">
    <cfRule type="cellIs" dxfId="219" priority="13" operator="lessThan">
      <formula>$C$20</formula>
    </cfRule>
    <cfRule type="cellIs" dxfId="218" priority="14" operator="greaterThan">
      <formula>$C$20</formula>
    </cfRule>
  </conditionalFormatting>
  <conditionalFormatting sqref="L38">
    <cfRule type="cellIs" dxfId="217" priority="11" operator="lessThan">
      <formula>$C$19</formula>
    </cfRule>
    <cfRule type="cellIs" dxfId="216" priority="12" operator="greaterThan">
      <formula>$C$19</formula>
    </cfRule>
  </conditionalFormatting>
  <conditionalFormatting sqref="L37">
    <cfRule type="cellIs" dxfId="215" priority="9" operator="lessThan">
      <formula>$C$17</formula>
    </cfRule>
    <cfRule type="cellIs" dxfId="214" priority="10" operator="greaterThan">
      <formula>$C$17</formula>
    </cfRule>
  </conditionalFormatting>
  <conditionalFormatting sqref="L36">
    <cfRule type="cellIs" dxfId="213" priority="7" operator="lessThan">
      <formula>$C$7</formula>
    </cfRule>
    <cfRule type="cellIs" dxfId="212" priority="8" operator="greaterThan">
      <formula>$C$7</formula>
    </cfRule>
  </conditionalFormatting>
  <conditionalFormatting sqref="L41">
    <cfRule type="cellIs" dxfId="211" priority="5" operator="lessThan">
      <formula>$C$20</formula>
    </cfRule>
    <cfRule type="cellIs" dxfId="210" priority="6" operator="greaterThan">
      <formula>$C$20</formula>
    </cfRule>
  </conditionalFormatting>
  <conditionalFormatting sqref="L42">
    <cfRule type="cellIs" dxfId="209" priority="3" operator="lessThan">
      <formula>$C$27</formula>
    </cfRule>
    <cfRule type="cellIs" dxfId="208" priority="4" operator="greaterThan">
      <formula>$C$27</formula>
    </cfRule>
  </conditionalFormatting>
  <conditionalFormatting sqref="L43:L45">
    <cfRule type="cellIs" dxfId="207" priority="1" operator="lessThan">
      <formula>$C$7</formula>
    </cfRule>
    <cfRule type="cellIs" dxfId="20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0.26808594308627831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27.08332092014194</v>
      </c>
      <c r="K4" s="4">
        <f>(J4/D13-1)</f>
        <v>-0.21246606268464163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0.61942439000000005</v>
      </c>
      <c r="C6" s="40">
        <v>0</v>
      </c>
      <c r="D6" s="40">
        <f>(B6*C6)</f>
        <v>0</v>
      </c>
      <c r="E6" s="38">
        <f>(B6*J3)</f>
        <v>0.16605897176379267</v>
      </c>
      <c r="M6" t="s">
        <v>11</v>
      </c>
      <c r="N6" s="1">
        <f>($B$13/5)</f>
        <v>20.204954134000001</v>
      </c>
      <c r="O6" s="38">
        <f>($S$7*Params!K8)</f>
        <v>0.45077040430278165</v>
      </c>
      <c r="P6" s="38">
        <f>(O6*N6)</f>
        <v>9.1077953439023407</v>
      </c>
      <c r="R6" s="2">
        <f>(B6)</f>
        <v>0.61942439000000005</v>
      </c>
      <c r="S6" s="40">
        <v>0</v>
      </c>
      <c r="T6" s="40">
        <f>(D6)</f>
        <v>0</v>
      </c>
      <c r="U6" s="38">
        <f>(R6*J3)</f>
        <v>0.16605897176379267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20.204954134000001</v>
      </c>
      <c r="O7" s="38">
        <f>($S$7*Params!K9)</f>
        <v>0.55479434375726977</v>
      </c>
      <c r="P7" s="38">
        <f>(O7*N7)</f>
        <v>11.209594269418266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20.204954134000001</v>
      </c>
      <c r="O8" s="38">
        <f>($C$7*Params!K10)</f>
        <v>0.76284222266624591</v>
      </c>
      <c r="P8" s="38">
        <f>(O8*N8)</f>
        <v>15.413192120450114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20.204954134000001</v>
      </c>
      <c r="O9" s="38">
        <f>($C$7*Params!K11)</f>
        <v>1.3869858593931743</v>
      </c>
      <c r="P9" s="38">
        <f>(O9*N9)</f>
        <v>28.023985673545663</v>
      </c>
    </row>
    <row r="10" spans="2:21">
      <c r="N10" s="1"/>
      <c r="P10" s="38"/>
    </row>
    <row r="11" spans="2:21">
      <c r="P11" s="38">
        <f>(SUM(P6:P9))</f>
        <v>63.754567407316387</v>
      </c>
    </row>
    <row r="12" spans="2:21">
      <c r="F12" t="s">
        <v>9</v>
      </c>
      <c r="G12" s="35">
        <f>(D13/B13)</f>
        <v>0.34041192434215894</v>
      </c>
    </row>
    <row r="13" spans="2:21">
      <c r="B13" s="1">
        <f>(SUM(B5:B12))</f>
        <v>101.02477067000001</v>
      </c>
      <c r="D13" s="38">
        <f>(SUM(D5:D12))</f>
        <v>34.390036590000001</v>
      </c>
      <c r="R13" s="1">
        <f>(SUM(R5:R12))</f>
        <v>101.02477067000001</v>
      </c>
      <c r="T13" s="38">
        <f>(SUM(T5:T12))</f>
        <v>34.390036590000001</v>
      </c>
    </row>
  </sheetData>
  <conditionalFormatting sqref="C5 C7 G12 S5 S7">
    <cfRule type="cellIs" dxfId="205" priority="15" operator="lessThan">
      <formula>$J$3</formula>
    </cfRule>
    <cfRule type="cellIs" dxfId="204" priority="16" operator="greaterThan">
      <formula>$J$3</formula>
    </cfRule>
  </conditionalFormatting>
  <conditionalFormatting sqref="O6:O9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6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0.1042786562945662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6.5913017259911424</v>
      </c>
      <c r="K4" s="4">
        <f>(J4/D14-1)</f>
        <v>-0.32918858575783838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4.8565853971266199E-2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4.8565853971266199E-2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C9:C10">
    <cfRule type="cellIs" dxfId="197" priority="11" operator="lessThan">
      <formula>$J$3</formula>
    </cfRule>
    <cfRule type="cellIs" dxfId="196" priority="12" operator="greaterThan">
      <formula>$J$3</formula>
    </cfRule>
  </conditionalFormatting>
  <conditionalFormatting sqref="O6:O9"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 S7:S8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O6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3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2023-10-02T11:40:50Z</dcterms:modified>
</cp:coreProperties>
</file>