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C31" i="28"/>
  <c r="C30"/>
  <c r="D29"/>
  <c r="C29" s="1"/>
  <c r="B28"/>
  <c r="C28" s="1"/>
  <c r="C27"/>
  <c r="B26"/>
  <c r="C26" s="1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P6" s="1"/>
  <c r="N6"/>
  <c r="C6"/>
  <c r="B6"/>
  <c r="S5"/>
  <c r="B5"/>
  <c r="B33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C6"/>
  <c r="O17" s="1"/>
  <c r="P17" s="1"/>
  <c r="T5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4" i="22"/>
  <c r="D13"/>
  <c r="D12"/>
  <c r="D11"/>
  <c r="D10"/>
  <c r="D9"/>
  <c r="D8"/>
  <c r="B7"/>
  <c r="B16" s="1"/>
  <c r="J4" s="1"/>
  <c r="E6"/>
  <c r="D6"/>
  <c r="D16" s="1"/>
  <c r="D5"/>
  <c r="B13" i="21"/>
  <c r="C11"/>
  <c r="C10"/>
  <c r="T9"/>
  <c r="S9"/>
  <c r="R9"/>
  <c r="N9"/>
  <c r="C9"/>
  <c r="T8"/>
  <c r="R8"/>
  <c r="N8"/>
  <c r="C8"/>
  <c r="T7"/>
  <c r="S7" s="1"/>
  <c r="R7"/>
  <c r="P7"/>
  <c r="O7"/>
  <c r="N7"/>
  <c r="C7"/>
  <c r="O9" s="1"/>
  <c r="P9" s="1"/>
  <c r="R6"/>
  <c r="P6"/>
  <c r="O6" s="1"/>
  <c r="N6"/>
  <c r="E6"/>
  <c r="D6"/>
  <c r="D13" s="1"/>
  <c r="G12" s="1"/>
  <c r="T5"/>
  <c r="S5"/>
  <c r="R5"/>
  <c r="R19" s="1"/>
  <c r="C5"/>
  <c r="J4"/>
  <c r="B10" i="20"/>
  <c r="N9" s="1"/>
  <c r="N7"/>
  <c r="E6"/>
  <c r="D6"/>
  <c r="D10" s="1"/>
  <c r="G9" s="1"/>
  <c r="C5"/>
  <c r="O7" s="1"/>
  <c r="P7" s="1"/>
  <c r="J4"/>
  <c r="K4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B8"/>
  <c r="R8" s="1"/>
  <c r="T7"/>
  <c r="S7" s="1"/>
  <c r="R7"/>
  <c r="C7"/>
  <c r="T6"/>
  <c r="S6"/>
  <c r="O6" s="1"/>
  <c r="R6"/>
  <c r="E6"/>
  <c r="D6"/>
  <c r="D14" s="1"/>
  <c r="T5"/>
  <c r="R5"/>
  <c r="U5" s="1"/>
  <c r="C5"/>
  <c r="O9" s="1"/>
  <c r="B13" i="15"/>
  <c r="N9"/>
  <c r="N8"/>
  <c r="N7"/>
  <c r="N6"/>
  <c r="E6"/>
  <c r="D6"/>
  <c r="D13" s="1"/>
  <c r="G12" s="1"/>
  <c r="C5"/>
  <c r="O8" s="1"/>
  <c r="P8" s="1"/>
  <c r="J4"/>
  <c r="K4" s="1"/>
  <c r="B15" i="14"/>
  <c r="C13"/>
  <c r="C12"/>
  <c r="C11"/>
  <c r="E10"/>
  <c r="S9"/>
  <c r="O17" s="1"/>
  <c r="R9"/>
  <c r="N16" s="1"/>
  <c r="D9"/>
  <c r="S8"/>
  <c r="O9" s="1"/>
  <c r="R8"/>
  <c r="N9" s="1"/>
  <c r="O8"/>
  <c r="E8"/>
  <c r="S7"/>
  <c r="R7"/>
  <c r="T7" s="1"/>
  <c r="O7"/>
  <c r="N7"/>
  <c r="P7" s="1"/>
  <c r="E7"/>
  <c r="S6"/>
  <c r="R6"/>
  <c r="T6" s="1"/>
  <c r="O6"/>
  <c r="P6" s="1"/>
  <c r="N6"/>
  <c r="D6"/>
  <c r="R5"/>
  <c r="R35" s="1"/>
  <c r="D5"/>
  <c r="G15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1"/>
  <c r="C10"/>
  <c r="O16" s="1"/>
  <c r="P16" s="1"/>
  <c r="C9"/>
  <c r="U8"/>
  <c r="T8"/>
  <c r="S8"/>
  <c r="R8"/>
  <c r="N8"/>
  <c r="C8"/>
  <c r="T7"/>
  <c r="R7"/>
  <c r="N9" s="1"/>
  <c r="N7"/>
  <c r="C7"/>
  <c r="T6"/>
  <c r="S6" s="1"/>
  <c r="R6"/>
  <c r="N6"/>
  <c r="E6"/>
  <c r="D6"/>
  <c r="D13" s="1"/>
  <c r="T5"/>
  <c r="T13" s="1"/>
  <c r="R5"/>
  <c r="U5" s="1"/>
  <c r="C5"/>
  <c r="O6" s="1"/>
  <c r="P6" s="1"/>
  <c r="J4"/>
  <c r="B14" i="11"/>
  <c r="N9"/>
  <c r="N8"/>
  <c r="N7"/>
  <c r="D7"/>
  <c r="N6"/>
  <c r="E6"/>
  <c r="D6"/>
  <c r="C5"/>
  <c r="O9" s="1"/>
  <c r="P9" s="1"/>
  <c r="J4"/>
  <c r="E7" s="1"/>
  <c r="B14" i="10"/>
  <c r="D12"/>
  <c r="C12" s="1"/>
  <c r="C11"/>
  <c r="C10"/>
  <c r="C9"/>
  <c r="C8"/>
  <c r="R7"/>
  <c r="R14" s="1"/>
  <c r="C7"/>
  <c r="T6"/>
  <c r="S6"/>
  <c r="R6"/>
  <c r="N6"/>
  <c r="E6"/>
  <c r="D6"/>
  <c r="D14" s="1"/>
  <c r="G13" s="1"/>
  <c r="T5"/>
  <c r="R5"/>
  <c r="N9" s="1"/>
  <c r="C5"/>
  <c r="O6" s="1"/>
  <c r="P6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P35" s="1"/>
  <c r="N29"/>
  <c r="O23"/>
  <c r="P23" s="1"/>
  <c r="N23"/>
  <c r="O22"/>
  <c r="N22"/>
  <c r="P22" s="1"/>
  <c r="O21"/>
  <c r="P21" s="1"/>
  <c r="N21"/>
  <c r="O20"/>
  <c r="N20"/>
  <c r="P20" s="1"/>
  <c r="O14"/>
  <c r="N14"/>
  <c r="P14" s="1"/>
  <c r="O13"/>
  <c r="P13" s="1"/>
  <c r="N13"/>
  <c r="O12"/>
  <c r="N12"/>
  <c r="P12" s="1"/>
  <c r="O11"/>
  <c r="P11" s="1"/>
  <c r="P17" s="1"/>
  <c r="N11"/>
  <c r="B9"/>
  <c r="D7"/>
  <c r="N6"/>
  <c r="O6" s="1"/>
  <c r="D6"/>
  <c r="D5"/>
  <c r="D9" s="1"/>
  <c r="J4"/>
  <c r="D231" i="3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1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O9"/>
  <c r="O14" s="1"/>
  <c r="M9"/>
  <c r="C9"/>
  <c r="S8"/>
  <c r="R8"/>
  <c r="C8"/>
  <c r="S7"/>
  <c r="R7"/>
  <c r="C7"/>
  <c r="T6"/>
  <c r="R6"/>
  <c r="E6"/>
  <c r="D6"/>
  <c r="T5"/>
  <c r="R5"/>
  <c r="D5"/>
  <c r="N4"/>
  <c r="C40" i="1"/>
  <c r="B39"/>
  <c r="R22" s="1"/>
  <c r="B38"/>
  <c r="C37"/>
  <c r="S20" s="1"/>
  <c r="C36"/>
  <c r="C35"/>
  <c r="C34"/>
  <c r="D33"/>
  <c r="D32"/>
  <c r="T16" s="1"/>
  <c r="D31"/>
  <c r="D30"/>
  <c r="D29"/>
  <c r="C28"/>
  <c r="D27"/>
  <c r="D26"/>
  <c r="D25"/>
  <c r="D24"/>
  <c r="T23"/>
  <c r="R23"/>
  <c r="D23"/>
  <c r="B23"/>
  <c r="B42" s="1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R16"/>
  <c r="D16"/>
  <c r="R15"/>
  <c r="T15" s="1"/>
  <c r="D15"/>
  <c r="R14"/>
  <c r="T14" s="1"/>
  <c r="D14"/>
  <c r="T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J12" l="1"/>
  <c r="J13" s="1"/>
  <c r="J4"/>
  <c r="T5"/>
  <c r="O3"/>
  <c r="O29"/>
  <c r="P29" s="1"/>
  <c r="O28"/>
  <c r="O27"/>
  <c r="O26"/>
  <c r="D38"/>
  <c r="T21" s="1"/>
  <c r="R21"/>
  <c r="T19"/>
  <c r="R19"/>
  <c r="N19" s="1"/>
  <c r="L39" i="5"/>
  <c r="M38"/>
  <c r="R13" i="1"/>
  <c r="R32" s="1"/>
  <c r="C23"/>
  <c r="S23"/>
  <c r="N26"/>
  <c r="N28"/>
  <c r="K4" i="4"/>
  <c r="P26"/>
  <c r="P6" i="9"/>
  <c r="D18" i="1"/>
  <c r="T10" s="1"/>
  <c r="S10" s="1"/>
  <c r="N6"/>
  <c r="N37"/>
  <c r="N36"/>
  <c r="N35"/>
  <c r="N34"/>
  <c r="D39"/>
  <c r="T22"/>
  <c r="T18"/>
  <c r="R18"/>
  <c r="N11" s="1"/>
  <c r="N10"/>
  <c r="P10" s="1"/>
  <c r="O4" i="2"/>
  <c r="M4"/>
  <c r="H36" i="5"/>
  <c r="I36" s="1"/>
  <c r="K36" s="1"/>
  <c r="H37"/>
  <c r="O6" i="8"/>
  <c r="P6" s="1"/>
  <c r="O7"/>
  <c r="P7" s="1"/>
  <c r="D42" i="1"/>
  <c r="S13"/>
  <c r="N27"/>
  <c r="O22" i="2"/>
  <c r="O46"/>
  <c r="I37" i="5"/>
  <c r="K37" s="1"/>
  <c r="R9" i="24"/>
  <c r="D16"/>
  <c r="T9" s="1"/>
  <c r="O26" i="28"/>
  <c r="O25"/>
  <c r="P25" s="1"/>
  <c r="O24"/>
  <c r="P6" i="32"/>
  <c r="R17" i="24"/>
  <c r="G12" i="12"/>
  <c r="K4"/>
  <c r="T8" i="16"/>
  <c r="S8" s="1"/>
  <c r="C8"/>
  <c r="G9" i="19"/>
  <c r="K4"/>
  <c r="N3" i="21"/>
  <c r="O3"/>
  <c r="G9" i="25"/>
  <c r="K4"/>
  <c r="O16" i="28"/>
  <c r="O17"/>
  <c r="P17" s="1"/>
  <c r="O15"/>
  <c r="P23"/>
  <c r="O3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O8"/>
  <c r="O9"/>
  <c r="P9" s="1"/>
  <c r="O6" i="11"/>
  <c r="P6" s="1"/>
  <c r="O8"/>
  <c r="P8" s="1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62" i="5"/>
  <c r="O8" i="8"/>
  <c r="P8" s="1"/>
  <c r="J4" i="9"/>
  <c r="K4" s="1"/>
  <c r="S5"/>
  <c r="T6"/>
  <c r="T17" s="1"/>
  <c r="O7"/>
  <c r="P7" s="1"/>
  <c r="O8"/>
  <c r="P8" s="1"/>
  <c r="U5" i="10"/>
  <c r="N7"/>
  <c r="T7"/>
  <c r="T14" s="1"/>
  <c r="N8"/>
  <c r="K4" i="11"/>
  <c r="D14"/>
  <c r="G13" s="1"/>
  <c r="O7"/>
  <c r="P7" s="1"/>
  <c r="P9" i="14"/>
  <c r="T13" i="16"/>
  <c r="K4" i="17"/>
  <c r="P9"/>
  <c r="K4" i="21"/>
  <c r="T22" i="26"/>
  <c r="O7" i="12"/>
  <c r="P7" s="1"/>
  <c r="P11" s="1"/>
  <c r="O8"/>
  <c r="P8" s="1"/>
  <c r="O9"/>
  <c r="P9" s="1"/>
  <c r="R13"/>
  <c r="O15"/>
  <c r="P15" s="1"/>
  <c r="O17"/>
  <c r="P17" s="1"/>
  <c r="N6" i="13"/>
  <c r="P6" s="1"/>
  <c r="P12" s="1"/>
  <c r="N7"/>
  <c r="N8"/>
  <c r="T5" i="14"/>
  <c r="N8"/>
  <c r="P8" s="1"/>
  <c r="P11" s="1"/>
  <c r="T9"/>
  <c r="N14"/>
  <c r="D15"/>
  <c r="K4" s="1"/>
  <c r="N15"/>
  <c r="O16"/>
  <c r="P16" s="1"/>
  <c r="N17"/>
  <c r="P17" s="1"/>
  <c r="N22"/>
  <c r="N24"/>
  <c r="O7" i="15"/>
  <c r="P7" s="1"/>
  <c r="O9"/>
  <c r="P9" s="1"/>
  <c r="O7" i="16"/>
  <c r="R13"/>
  <c r="B14"/>
  <c r="G13" s="1"/>
  <c r="O6" i="18"/>
  <c r="O8"/>
  <c r="O9"/>
  <c r="P9" s="1"/>
  <c r="O6" i="20"/>
  <c r="O8"/>
  <c r="O9"/>
  <c r="P9" s="1"/>
  <c r="O8" i="24"/>
  <c r="O14"/>
  <c r="N15"/>
  <c r="P15" s="1"/>
  <c r="O16"/>
  <c r="O17"/>
  <c r="P17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N16"/>
  <c r="N26"/>
  <c r="O8" i="29"/>
  <c r="P8" s="1"/>
  <c r="O7" i="30"/>
  <c r="P7" s="1"/>
  <c r="T5" i="31"/>
  <c r="O6"/>
  <c r="O9"/>
  <c r="P9" s="1"/>
  <c r="S6" i="32"/>
  <c r="O7"/>
  <c r="P7" s="1"/>
  <c r="O9"/>
  <c r="P9" s="1"/>
  <c r="O7" i="33"/>
  <c r="P7" s="1"/>
  <c r="O6" i="34"/>
  <c r="P6" s="1"/>
  <c r="O8"/>
  <c r="P8" s="1"/>
  <c r="O9"/>
  <c r="P9" s="1"/>
  <c r="O14" i="12"/>
  <c r="P14" s="1"/>
  <c r="P19" s="1"/>
  <c r="O7" i="13"/>
  <c r="P7" s="1"/>
  <c r="O8"/>
  <c r="P8" s="1"/>
  <c r="T8" i="14"/>
  <c r="O14"/>
  <c r="P14" s="1"/>
  <c r="O15"/>
  <c r="P15" s="1"/>
  <c r="N23"/>
  <c r="N25"/>
  <c r="O6" i="15"/>
  <c r="P6" s="1"/>
  <c r="P11" s="1"/>
  <c r="O8" i="16"/>
  <c r="N7" i="17"/>
  <c r="P7" s="1"/>
  <c r="P11" s="1"/>
  <c r="N6" i="18"/>
  <c r="N8"/>
  <c r="O6" i="19"/>
  <c r="P6" s="1"/>
  <c r="O8"/>
  <c r="P8" s="1"/>
  <c r="N6" i="20"/>
  <c r="N8"/>
  <c r="T6" i="21"/>
  <c r="S6" s="1"/>
  <c r="O8"/>
  <c r="P8" s="1"/>
  <c r="P11" s="1"/>
  <c r="C7" i="22"/>
  <c r="S5" i="24"/>
  <c r="T6"/>
  <c r="T17" s="1"/>
  <c r="N14"/>
  <c r="D15"/>
  <c r="T10" s="1"/>
  <c r="N16"/>
  <c r="O6" i="25"/>
  <c r="P6" s="1"/>
  <c r="P11" s="1"/>
  <c r="O8"/>
  <c r="P8" s="1"/>
  <c r="N6" i="26"/>
  <c r="N7"/>
  <c r="N8"/>
  <c r="C9"/>
  <c r="N14"/>
  <c r="N15"/>
  <c r="N16"/>
  <c r="O7" i="27"/>
  <c r="P7" s="1"/>
  <c r="N3" i="28"/>
  <c r="D5"/>
  <c r="D33" s="1"/>
  <c r="G33" s="1"/>
  <c r="N9"/>
  <c r="P9" s="1"/>
  <c r="P11" s="1"/>
  <c r="N15"/>
  <c r="N24"/>
  <c r="O6" i="29"/>
  <c r="P6" s="1"/>
  <c r="O7"/>
  <c r="P7" s="1"/>
  <c r="O6" i="30"/>
  <c r="P6" s="1"/>
  <c r="O8"/>
  <c r="P8" s="1"/>
  <c r="O7" i="31"/>
  <c r="P7" s="1"/>
  <c r="P11" s="1"/>
  <c r="S5" i="32"/>
  <c r="T5" s="1"/>
  <c r="T35" s="1"/>
  <c r="W35" s="1"/>
  <c r="O6" i="33"/>
  <c r="P6" s="1"/>
  <c r="O8"/>
  <c r="P8" s="1"/>
  <c r="J4" i="2" l="1"/>
  <c r="J7"/>
  <c r="J8" s="1"/>
  <c r="T17" i="31"/>
  <c r="S5"/>
  <c r="N8" i="24"/>
  <c r="N6"/>
  <c r="P6" s="1"/>
  <c r="N9"/>
  <c r="P9" s="1"/>
  <c r="N7"/>
  <c r="P7" s="1"/>
  <c r="G7" i="1"/>
  <c r="I42"/>
  <c r="O6"/>
  <c r="N3" s="1"/>
  <c r="P11" i="19"/>
  <c r="P11" i="34"/>
  <c r="P15" i="26"/>
  <c r="P7"/>
  <c r="P16" i="24"/>
  <c r="P14"/>
  <c r="P20" s="1"/>
  <c r="P8" i="20"/>
  <c r="P6" i="18"/>
  <c r="K4" i="26"/>
  <c r="P7" i="10"/>
  <c r="O74" i="2"/>
  <c r="P3" i="28"/>
  <c r="P15"/>
  <c r="P16"/>
  <c r="P11" i="32"/>
  <c r="P24" i="28"/>
  <c r="P26"/>
  <c r="P11" i="8"/>
  <c r="P12" i="9"/>
  <c r="P26" i="1"/>
  <c r="P28"/>
  <c r="P3"/>
  <c r="T32"/>
  <c r="O3" i="31"/>
  <c r="N3"/>
  <c r="R35" i="28"/>
  <c r="T5"/>
  <c r="T35" s="1"/>
  <c r="W35" s="1"/>
  <c r="N7" i="16"/>
  <c r="N9"/>
  <c r="P9" s="1"/>
  <c r="N8"/>
  <c r="P8" s="1"/>
  <c r="N6"/>
  <c r="P6" s="1"/>
  <c r="J4"/>
  <c r="K4" s="1"/>
  <c r="S5" i="14"/>
  <c r="T35"/>
  <c r="R22" i="2"/>
  <c r="M57"/>
  <c r="O57" s="1"/>
  <c r="D31"/>
  <c r="D37" s="1"/>
  <c r="G36" s="1"/>
  <c r="T20"/>
  <c r="S20" s="1"/>
  <c r="R20"/>
  <c r="H41" i="5"/>
  <c r="I41" s="1"/>
  <c r="K41" s="1"/>
  <c r="H38"/>
  <c r="O37" i="1"/>
  <c r="P37" s="1"/>
  <c r="O36"/>
  <c r="P36" s="1"/>
  <c r="O35"/>
  <c r="P35" s="1"/>
  <c r="O34"/>
  <c r="P34" s="1"/>
  <c r="L41" i="5"/>
  <c r="M41" s="1"/>
  <c r="M39"/>
  <c r="P11" i="33"/>
  <c r="P11" i="30"/>
  <c r="P11" i="29"/>
  <c r="P19" i="14"/>
  <c r="P11" i="27"/>
  <c r="P16" i="26"/>
  <c r="P14"/>
  <c r="P19" s="1"/>
  <c r="P8"/>
  <c r="P6"/>
  <c r="P11" s="1"/>
  <c r="P8" i="24"/>
  <c r="P6" i="20"/>
  <c r="P11" s="1"/>
  <c r="P8" i="18"/>
  <c r="P7" i="16"/>
  <c r="T19" i="21"/>
  <c r="O78" i="2"/>
  <c r="P12" i="11"/>
  <c r="P8" i="10"/>
  <c r="P28" i="28"/>
  <c r="P3" i="21"/>
  <c r="K4" i="28"/>
  <c r="D18" i="24"/>
  <c r="G17" s="1"/>
  <c r="N3" i="32"/>
  <c r="O3"/>
  <c r="P3" s="1"/>
  <c r="S18" i="1"/>
  <c r="S19"/>
  <c r="P27"/>
  <c r="K4"/>
  <c r="O21" l="1"/>
  <c r="P21" s="1"/>
  <c r="O19"/>
  <c r="P19" s="1"/>
  <c r="O20"/>
  <c r="P20" s="1"/>
  <c r="O12"/>
  <c r="P12" s="1"/>
  <c r="O11"/>
  <c r="P11" s="1"/>
  <c r="P15" s="1"/>
  <c r="O13"/>
  <c r="P13" s="1"/>
  <c r="K14" i="5"/>
  <c r="M46"/>
  <c r="H39"/>
  <c r="I39" s="1"/>
  <c r="K39" s="1"/>
  <c r="I38"/>
  <c r="K38" s="1"/>
  <c r="M58" i="2"/>
  <c r="R36"/>
  <c r="P39" i="1"/>
  <c r="T22" i="2"/>
  <c r="T36" s="1"/>
  <c r="P3" i="31"/>
  <c r="P31" i="1"/>
  <c r="P19" i="28"/>
  <c r="P6" i="1"/>
  <c r="N59" i="2"/>
  <c r="O59" s="1"/>
  <c r="N60"/>
  <c r="O60" s="1"/>
  <c r="N58"/>
  <c r="O58" s="1"/>
  <c r="O62" s="1"/>
  <c r="O24" i="14"/>
  <c r="P24" s="1"/>
  <c r="O22"/>
  <c r="P22" s="1"/>
  <c r="O25"/>
  <c r="P25" s="1"/>
  <c r="O23"/>
  <c r="P23" s="1"/>
  <c r="P12" i="16"/>
  <c r="P11" i="10"/>
  <c r="P11" i="18"/>
  <c r="K4" i="24"/>
  <c r="P11"/>
  <c r="K4" i="2"/>
  <c r="P27" i="14" l="1"/>
  <c r="J13" i="5"/>
  <c r="P23" i="1"/>
  <c r="O46" i="5" l="1"/>
  <c r="P46" s="1"/>
  <c r="J15"/>
  <c r="J16" s="1"/>
</calcChain>
</file>

<file path=xl/sharedStrings.xml><?xml version="1.0" encoding="utf-8"?>
<sst xmlns="http://schemas.openxmlformats.org/spreadsheetml/2006/main" count="694" uniqueCount="87">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</sst>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</c:numCache>
            </c:numRef>
          </c:val>
        </c:ser>
        <c:marker val="1"/>
        <c:axId val="52680192"/>
        <c:axId val="52682112"/>
      </c:lineChart>
      <c:dateAx>
        <c:axId val="52680192"/>
        <c:scaling>
          <c:orientation val="minMax"/>
        </c:scaling>
        <c:axPos val="b"/>
        <c:numFmt formatCode="dd/mm/yy;@" sourceLinked="1"/>
        <c:majorTickMark val="none"/>
        <c:tickLblPos val="nextTo"/>
        <c:crossAx val="52682112"/>
        <c:crosses val="autoZero"/>
        <c:lblOffset val="100"/>
      </c:dateAx>
      <c:valAx>
        <c:axId val="5268211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2680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I42" sqref="I4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1951.688190695425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981.11464882356722</v>
      </c>
      <c r="K4" s="4">
        <f>(J4/D42-1)</f>
        <v>-0.3005223005210762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2790.2078824662112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4.3242599999999999E-3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3.3471204000000004E-2</v>
      </c>
      <c r="O11" s="39">
        <f>($S$18*Params!K16)</f>
        <v>3261.4369183868016</v>
      </c>
      <c r="P11" s="23">
        <f>(O11*N11)</f>
        <v>109.16422042845601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4.3242599999999999E-3</v>
      </c>
      <c r="C12" s="40">
        <v>0</v>
      </c>
      <c r="D12" s="26">
        <f t="shared" si="0"/>
        <v>0</v>
      </c>
      <c r="E12" s="38">
        <f>(B12*J3)</f>
        <v>8.4396071754965973</v>
      </c>
      <c r="I12" t="s">
        <v>13</v>
      </c>
      <c r="J12">
        <f>(J11-B42)</f>
        <v>9.7299490000000044E-2</v>
      </c>
      <c r="N12">
        <f>($B$35/5)</f>
        <v>1.9058102E-2</v>
      </c>
      <c r="O12" s="39">
        <f>($S$18*Params!K17)</f>
        <v>6522.8738367736032</v>
      </c>
      <c r="P12" s="23">
        <f>(O12*N12)</f>
        <v>124.31359491436268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189.89826559368768</v>
      </c>
      <c r="N13">
        <f>($B$35/5)</f>
        <v>1.9058102E-2</v>
      </c>
      <c r="O13" s="39">
        <f>($S$18*Params!K18)</f>
        <v>13045.747673547206</v>
      </c>
      <c r="P13" s="23">
        <f>(O13*N13)</f>
        <v>248.62718982872536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489.56023017154405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9.0645509999999999E-2</v>
      </c>
      <c r="S18" s="39">
        <f>(T18/R18)</f>
        <v>1630.7184591934008</v>
      </c>
      <c r="T18" s="23">
        <f>(D35+1283.68*B39)</f>
        <v>147.81730640000001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6.9281760000000003E-3</v>
      </c>
      <c r="O19" s="39">
        <f>($S$19*Params!K16)</f>
        <v>3352.3698793227095</v>
      </c>
      <c r="P19" s="23">
        <f>(O19*N19)</f>
        <v>23.225808541046494</v>
      </c>
      <c r="R19" s="24">
        <f>(B36+B38)</f>
        <v>1.8377939999999999E-2</v>
      </c>
      <c r="S19" s="39">
        <f>(T19/R19)</f>
        <v>1676.1849396613547</v>
      </c>
      <c r="T19" s="23">
        <f>(D36+1269.75*B38)</f>
        <v>30.804826249999998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3.8165880000000001E-3</v>
      </c>
      <c r="O20" s="39">
        <f>($S$19*Params!K17)</f>
        <v>6704.739758645419</v>
      </c>
      <c r="P20" s="23">
        <f>(O20*N20)</f>
        <v>25.589229305969003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3.8165880000000001E-3</v>
      </c>
      <c r="O21" s="39">
        <f>($S$19*Params!K18)</f>
        <v>13409.479517290838</v>
      </c>
      <c r="P21" s="23">
        <f>(O21*N21)</f>
        <v>51.178458611938005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101.12502145895351</v>
      </c>
      <c r="R23" s="24">
        <f>(B40)</f>
        <v>3.6586229999999997E-2</v>
      </c>
      <c r="S23" s="39">
        <f>(T23/R23)</f>
        <v>1829.9234438749224</v>
      </c>
      <c r="T23" s="23">
        <f>(D40)</f>
        <v>66.95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0.50270050999999993</v>
      </c>
      <c r="T32" s="23">
        <f>(SUM(T5:T31))</f>
        <v>1402.6389255217841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7.3172459999999995E-3</v>
      </c>
      <c r="O34" s="39">
        <f>($S$23*Params!K15)</f>
        <v>2744.8851658123835</v>
      </c>
      <c r="P34" s="23">
        <f>(O34*N34)</f>
        <v>20.084999999999997</v>
      </c>
    </row>
    <row r="35" spans="2:16">
      <c r="B35" s="24">
        <v>9.5290509999999995E-2</v>
      </c>
      <c r="C35" s="39">
        <f>(D35/B35)</f>
        <v>1613.8018360904985</v>
      </c>
      <c r="D35" s="23">
        <v>153.78</v>
      </c>
      <c r="E35" t="s">
        <v>10</v>
      </c>
      <c r="N35">
        <f>($R$23/5)</f>
        <v>7.3172459999999995E-3</v>
      </c>
      <c r="O35" s="39">
        <f>($S$23*Params!K16)</f>
        <v>3659.8468877498449</v>
      </c>
      <c r="P35" s="23">
        <f>(O35*N35)</f>
        <v>26.78</v>
      </c>
    </row>
    <row r="36" spans="2:16">
      <c r="B36" s="24">
        <v>1.908294E-2</v>
      </c>
      <c r="C36" s="39">
        <f>(D36/B36)</f>
        <v>1661.1696101334489</v>
      </c>
      <c r="D36" s="23">
        <v>31.7</v>
      </c>
      <c r="E36" t="s">
        <v>15</v>
      </c>
      <c r="N36">
        <f>($R$23/5)</f>
        <v>7.3172459999999995E-3</v>
      </c>
      <c r="O36" s="39">
        <f>($S$23*Params!K17)</f>
        <v>7319.6937754996898</v>
      </c>
      <c r="P36" s="23">
        <f>(O36*N36)</f>
        <v>53.56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7.3172459999999995E-3</v>
      </c>
      <c r="O37" s="39">
        <f>($S$23*Params!K18)</f>
        <v>14639.38755099938</v>
      </c>
      <c r="P37" s="23">
        <f>(O37*N37)</f>
        <v>107.12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207.54500000000002</v>
      </c>
    </row>
    <row r="40" spans="2:16">
      <c r="B40" s="24">
        <v>3.6586229999999997E-2</v>
      </c>
      <c r="C40" s="39">
        <f>(D40/B40)</f>
        <v>1829.9234438749224</v>
      </c>
      <c r="D40" s="23">
        <v>66.95</v>
      </c>
      <c r="E40" t="s">
        <v>18</v>
      </c>
    </row>
    <row r="42" spans="2:16">
      <c r="B42">
        <f>(SUM(B5:B41))</f>
        <v>0.50270050999999993</v>
      </c>
      <c r="D42" s="23">
        <f>(SUM(D5:D41))</f>
        <v>1402.6389255217844</v>
      </c>
      <c r="H42" t="s">
        <v>9</v>
      </c>
      <c r="I42" s="39">
        <f>D42/B42</f>
        <v>2790.2078824662112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2.126402840910167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17.648350792783216</v>
      </c>
      <c r="K4" s="4">
        <f>(J4/D14-1)</f>
        <v>-0.43992013805876928</v>
      </c>
      <c r="R4" t="s">
        <v>5</v>
      </c>
      <c r="S4" t="s">
        <v>6</v>
      </c>
      <c r="T4" t="s">
        <v>7</v>
      </c>
    </row>
    <row r="5" spans="2:21">
      <c r="B5" s="29">
        <v>7.8589690900000004</v>
      </c>
      <c r="C5" s="38">
        <f>(D5/B5)</f>
        <v>4.0336079245223244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0.37471633999999998</v>
      </c>
      <c r="S5" s="40">
        <v>0</v>
      </c>
      <c r="T5" s="26">
        <f>(D6)</f>
        <v>0</v>
      </c>
      <c r="U5" s="38">
        <f>(R5*J3)</f>
        <v>0.79679788991145994</v>
      </c>
    </row>
    <row r="6" spans="2:21">
      <c r="B6" s="36">
        <v>0.37471633999999998</v>
      </c>
      <c r="C6" s="40">
        <v>0</v>
      </c>
      <c r="D6" s="26">
        <f>(B6*C6)</f>
        <v>0</v>
      </c>
      <c r="E6" s="38">
        <f>(B6*J3)</f>
        <v>0.79679788991145994</v>
      </c>
      <c r="M6" t="s">
        <v>11</v>
      </c>
      <c r="N6" s="29">
        <f>(SUM(R5:R7)/5)</f>
        <v>1.6599254340000003</v>
      </c>
      <c r="O6" s="38">
        <f>($C$5*Params!K8)</f>
        <v>5.2436903018790222</v>
      </c>
      <c r="P6" s="38">
        <f>(O6*N6)</f>
        <v>8.7041349001081283</v>
      </c>
      <c r="R6" s="29">
        <f>(B5)</f>
        <v>7.8589690900000004</v>
      </c>
      <c r="S6" s="38">
        <f>(T6/R6)</f>
        <v>4.0336079245223244</v>
      </c>
      <c r="T6" s="38">
        <f>(D5)</f>
        <v>31.7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1.6599254340000003</v>
      </c>
      <c r="O7" s="38">
        <f>($C$5*Params!K9)</f>
        <v>6.4537726792357191</v>
      </c>
      <c r="P7" s="38">
        <f>(O7*N7)</f>
        <v>10.712781415517695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1.6599254340000003</v>
      </c>
      <c r="O8" s="38">
        <f>($C$5*Params!K10)</f>
        <v>8.8739374339491146</v>
      </c>
      <c r="P8" s="38">
        <f>(O8*N8)</f>
        <v>14.730074446336832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1.6599254340000003</v>
      </c>
      <c r="O9" s="38">
        <f>($C$5*Params!K11)</f>
        <v>16.134431698089298</v>
      </c>
      <c r="P9" s="38">
        <f>(O9*N9)</f>
        <v>26.781953538794237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60.928944300756896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3.7966064938312152</v>
      </c>
    </row>
    <row r="14" spans="2:21">
      <c r="B14" s="29">
        <f>(SUM(B5:B13))</f>
        <v>8.2996271700000026</v>
      </c>
      <c r="D14" s="38">
        <f>(SUM(D5:D13))</f>
        <v>31.51041841</v>
      </c>
      <c r="R14" s="29">
        <f>(SUM(R5:R13))</f>
        <v>8.2996271700000008</v>
      </c>
      <c r="T14" s="38">
        <f>(SUM(T5:T13))</f>
        <v>31.51041841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9.6336487542456446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11.644764355021101</v>
      </c>
      <c r="K4" s="4">
        <f>(J4/D14-1)</f>
        <v>6.5394725985462143E-2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0.84714521120875785</v>
      </c>
      <c r="M6" t="s">
        <v>11</v>
      </c>
      <c r="N6" s="1">
        <f>(SUM($B$5:$B$7)/5)</f>
        <v>0.24175189800000002</v>
      </c>
      <c r="O6" s="38">
        <f>($C$5*Params!K8)</f>
        <v>12.800900900900901</v>
      </c>
      <c r="P6" s="38">
        <f>(O6*N6)</f>
        <v>3.0946420889027029</v>
      </c>
    </row>
    <row r="7" spans="2:16">
      <c r="B7" s="36">
        <v>1.082342E-2</v>
      </c>
      <c r="C7" s="40">
        <v>0</v>
      </c>
      <c r="D7" s="26">
        <f>(C7*B7)</f>
        <v>0</v>
      </c>
      <c r="E7" s="38">
        <f>(B7*J4)</f>
        <v>0.12603617541542247</v>
      </c>
      <c r="N7" s="1">
        <f>(SUM($B$5:$B$7)/5)</f>
        <v>0.24175189800000002</v>
      </c>
      <c r="O7" s="38">
        <f>($C$5*Params!K9)</f>
        <v>15.754954954954954</v>
      </c>
      <c r="P7" s="38">
        <f>(O7*N7)</f>
        <v>3.8087902632648651</v>
      </c>
    </row>
    <row r="8" spans="2:16">
      <c r="N8" s="1">
        <f>(SUM($B$5:$B$7)/5)</f>
        <v>0.24175189800000002</v>
      </c>
      <c r="O8" s="38">
        <f>($C$5*Params!K10)</f>
        <v>21.663063063063063</v>
      </c>
      <c r="P8" s="38">
        <f>(O8*N8)</f>
        <v>5.2370866119891897</v>
      </c>
    </row>
    <row r="9" spans="2:16">
      <c r="N9" s="1">
        <f>(SUM($B$5:$B$7)/5)</f>
        <v>0.24175189800000002</v>
      </c>
      <c r="O9" s="38">
        <f>($C$5*Params!K11)</f>
        <v>39.387387387387385</v>
      </c>
      <c r="P9" s="38">
        <f>(O9*N9)</f>
        <v>9.5219756581621624</v>
      </c>
    </row>
    <row r="12" spans="2:16">
      <c r="P12" s="38">
        <f>(SUM(P6:P9))</f>
        <v>21.662494622318921</v>
      </c>
    </row>
    <row r="13" spans="2:16">
      <c r="F13" t="s">
        <v>9</v>
      </c>
      <c r="G13" s="38">
        <f>(D14/B14)</f>
        <v>9.0423281806043967</v>
      </c>
    </row>
    <row r="14" spans="2:16">
      <c r="B14" s="19">
        <f>(SUM(B5:B13))</f>
        <v>1.20875949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13.088937619262071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32.270012746116805</v>
      </c>
      <c r="K4" s="4">
        <f>(J4/D13-1)</f>
        <v>-0.16152046514461027</v>
      </c>
      <c r="R4" t="s">
        <v>5</v>
      </c>
      <c r="S4" t="s">
        <v>6</v>
      </c>
      <c r="T4" t="s">
        <v>7</v>
      </c>
    </row>
    <row r="5" spans="2:21">
      <c r="B5" s="24">
        <v>1.98297247</v>
      </c>
      <c r="C5" s="38">
        <f>(D5/B5)</f>
        <v>15.986101914970105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1.0226020000000001E-2</v>
      </c>
      <c r="S5" s="40">
        <v>0</v>
      </c>
      <c r="T5" s="26">
        <f>(D6)</f>
        <v>0</v>
      </c>
      <c r="U5" s="38">
        <f>(R5*J3)</f>
        <v>0.13384773787332632</v>
      </c>
    </row>
    <row r="6" spans="2:21">
      <c r="B6" s="25">
        <v>1.0226020000000001E-2</v>
      </c>
      <c r="C6" s="40">
        <v>0</v>
      </c>
      <c r="D6" s="26">
        <f>(B6*C6)</f>
        <v>0</v>
      </c>
      <c r="E6" s="38">
        <f>(B6*J3)</f>
        <v>0.13384773787332632</v>
      </c>
      <c r="M6" t="s">
        <v>11</v>
      </c>
      <c r="N6" s="24">
        <f>($B$5+$R$7)/5</f>
        <v>0.40305391000000002</v>
      </c>
      <c r="O6" s="38">
        <f>($C$5*Params!K8)</f>
        <v>20.781932489461138</v>
      </c>
      <c r="P6" s="38">
        <f>(O6*N6)</f>
        <v>8.3762391472333455</v>
      </c>
      <c r="R6" s="24">
        <f>B5</f>
        <v>1.98297247</v>
      </c>
      <c r="S6" s="38">
        <f>(T6/R6)</f>
        <v>15.986101914970105</v>
      </c>
      <c r="T6" s="38">
        <f>D5</f>
        <v>31.7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0.40305391000000002</v>
      </c>
      <c r="O7" s="38">
        <f>($C$5*Params!K9)</f>
        <v>25.577763063952169</v>
      </c>
      <c r="P7" s="38">
        <f>(O7*N7)</f>
        <v>10.309217411979501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0.40305391000000002</v>
      </c>
      <c r="O8" s="38">
        <f>($C$5*Params!K10)</f>
        <v>35.169424212934231</v>
      </c>
      <c r="P8" s="38">
        <f>(O8*N8)</f>
        <v>14.175173941471815</v>
      </c>
      <c r="R8" s="24">
        <f>(B10)</f>
        <v>0.43994613999999999</v>
      </c>
      <c r="S8" s="38">
        <f>(T8/R8)</f>
        <v>15.888308509764402</v>
      </c>
      <c r="T8" s="38">
        <f>(D10)</f>
        <v>6.99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0.40305391000000002</v>
      </c>
      <c r="O9" s="38">
        <f>($C$5*Params!K11)</f>
        <v>63.944407659880419</v>
      </c>
      <c r="P9" s="38">
        <f>(O9*N9)</f>
        <v>25.773043529948755</v>
      </c>
    </row>
    <row r="10" spans="2:21">
      <c r="B10" s="24">
        <v>0.43994613999999999</v>
      </c>
      <c r="C10" s="38">
        <f>(D10/B10)</f>
        <v>15.888308509764402</v>
      </c>
      <c r="D10" s="38">
        <v>6.99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58.633674030633415</v>
      </c>
    </row>
    <row r="12" spans="2:21">
      <c r="F12" t="s">
        <v>9</v>
      </c>
      <c r="G12" s="38">
        <f>(D13/B13)</f>
        <v>15.610324492319879</v>
      </c>
    </row>
    <row r="13" spans="2:21">
      <c r="B13" s="24">
        <f>(SUM(B5:B12))</f>
        <v>2.4654417099999999</v>
      </c>
      <c r="D13" s="38">
        <f>(SUM(D5:D12))</f>
        <v>38.486345110000002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2.4654417099999999</v>
      </c>
      <c r="T13" s="38">
        <f>(SUM(T5:T12))</f>
        <v>38.486345110000002</v>
      </c>
    </row>
    <row r="14" spans="2:21">
      <c r="M14" t="s">
        <v>11</v>
      </c>
      <c r="N14" s="24">
        <f>($B$10)/5</f>
        <v>8.7989228000000003E-2</v>
      </c>
      <c r="O14" s="38">
        <f>($C$10*Params!K8)</f>
        <v>20.654801062693721</v>
      </c>
      <c r="P14" s="38">
        <f>(O14*N14)</f>
        <v>1.8174000000000001</v>
      </c>
    </row>
    <row r="15" spans="2:21">
      <c r="N15" s="24">
        <f>($B$10)/5</f>
        <v>8.7989228000000003E-2</v>
      </c>
      <c r="O15" s="38">
        <f>($C$10*Params!K9)</f>
        <v>25.421293615623043</v>
      </c>
      <c r="P15" s="38">
        <f>(O15*N15)</f>
        <v>2.2368000000000001</v>
      </c>
    </row>
    <row r="16" spans="2:21">
      <c r="N16" s="24">
        <f>($B$10)/5</f>
        <v>8.7989228000000003E-2</v>
      </c>
      <c r="O16" s="38">
        <f>($C$10*Params!K10)</f>
        <v>34.954278721481685</v>
      </c>
      <c r="P16" s="38">
        <f>(O16*N16)</f>
        <v>3.0756000000000006</v>
      </c>
    </row>
    <row r="17" spans="14:16">
      <c r="N17" s="24">
        <f>($B$10)/5</f>
        <v>8.7989228000000003E-2</v>
      </c>
      <c r="O17" s="38">
        <f>($C$10*Params!K11)</f>
        <v>63.553234039057607</v>
      </c>
      <c r="P17" s="38">
        <f>(O17*N17)</f>
        <v>5.5920000000000005</v>
      </c>
    </row>
    <row r="19" spans="14:16">
      <c r="P19" s="38">
        <f>(SUM(P14:P17))</f>
        <v>12.721800000000002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2.0820509254988232E-3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1.9889545974016247</v>
      </c>
      <c r="K4" s="4">
        <f>(J4/D13-1)</f>
        <v>-0.29772544802303802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243.41069168337091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130.22448637633943</v>
      </c>
      <c r="K4" s="4">
        <f>(J4/D15-1)</f>
        <v>-0.19098765436775011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8.3831454E-2</v>
      </c>
      <c r="O6" s="38">
        <f>($S$8*Params!K8)</f>
        <v>391.4354151605196</v>
      </c>
      <c r="P6" s="38">
        <f>(O6*N6)</f>
        <v>32.814599999999999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5.7201512545592165E-2</v>
      </c>
      <c r="N7" s="24">
        <f>($R$8/5)</f>
        <v>8.3831454E-2</v>
      </c>
      <c r="O7" s="38">
        <f>($S$8*Params!K9)</f>
        <v>481.76666481294717</v>
      </c>
      <c r="P7" s="38">
        <f>(O7*N7)</f>
        <v>40.3872</v>
      </c>
      <c r="R7" s="51">
        <f>(B7+B8+B10)</f>
        <v>1.2546200000000001E-3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2.3119147496086571E-2</v>
      </c>
      <c r="N8" s="24">
        <f>($R$8/5)</f>
        <v>8.3831454E-2</v>
      </c>
      <c r="O8" s="38">
        <f>($S$8*Params!K10)</f>
        <v>662.42916411780243</v>
      </c>
      <c r="P8" s="38">
        <f>(O8*N8)</f>
        <v>55.532400000000003</v>
      </c>
      <c r="R8" s="51">
        <f>(B11)</f>
        <v>0.41915727000000003</v>
      </c>
      <c r="S8" s="38">
        <f>(C11)</f>
        <v>301.10416550809197</v>
      </c>
      <c r="T8" s="38">
        <f>(R8*S8)</f>
        <v>126.21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8.3831454E-2</v>
      </c>
      <c r="O9" s="38">
        <f>($S$8*Params!K11)</f>
        <v>1204.4166620323679</v>
      </c>
      <c r="P9" s="38">
        <f>(O9*N9)</f>
        <v>100.96799999999999</v>
      </c>
      <c r="R9" s="51">
        <f>(B12)</f>
        <v>0.10562153000000001</v>
      </c>
      <c r="S9" s="38">
        <f>(C12)</f>
        <v>300.12820302830301</v>
      </c>
      <c r="T9" s="38">
        <f>(R9*S9)</f>
        <v>31.7</v>
      </c>
      <c r="U9" t="s">
        <v>15</v>
      </c>
    </row>
    <row r="10" spans="2:21">
      <c r="B10" s="52">
        <v>9.2464000000000001E-4</v>
      </c>
      <c r="C10" s="40">
        <v>0</v>
      </c>
      <c r="D10" s="26">
        <v>0</v>
      </c>
      <c r="E10" s="38">
        <f>(B10*J3)</f>
        <v>0.22506726195811208</v>
      </c>
      <c r="P10" s="38"/>
      <c r="R10" s="51"/>
    </row>
    <row r="11" spans="2:21">
      <c r="B11" s="51">
        <v>0.41915727000000003</v>
      </c>
      <c r="C11" s="38">
        <f>(D11/B11)</f>
        <v>301.10416550809197</v>
      </c>
      <c r="D11" s="38">
        <v>126.21</v>
      </c>
      <c r="E11" t="s">
        <v>10</v>
      </c>
      <c r="P11" s="38">
        <f>(SUM(P6:P9))</f>
        <v>229.70219999999998</v>
      </c>
    </row>
    <row r="12" spans="2:21">
      <c r="B12" s="51">
        <v>0.10562153000000001</v>
      </c>
      <c r="C12" s="38">
        <f>(D12/B12)</f>
        <v>300.12820302830301</v>
      </c>
      <c r="D12" s="38">
        <v>31.7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2.1124306000000002E-2</v>
      </c>
      <c r="O14" s="38">
        <f>($S$9*Params!K8)</f>
        <v>390.1666639367939</v>
      </c>
      <c r="P14" s="38">
        <f>(O14*N14)</f>
        <v>8.2419999999999991</v>
      </c>
    </row>
    <row r="15" spans="2:21">
      <c r="B15" s="51">
        <f>(SUM(B5:B14))</f>
        <v>0.53499903999999998</v>
      </c>
      <c r="D15" s="38">
        <f>(SUM(D5:D14))</f>
        <v>160.96724243999998</v>
      </c>
      <c r="F15" t="s">
        <v>9</v>
      </c>
      <c r="G15" s="38">
        <f>(SUM(D5:D14)/SUM(B5:B14))</f>
        <v>300.87389024099929</v>
      </c>
      <c r="N15" s="24">
        <f>($R$9/5)</f>
        <v>2.1124306000000002E-2</v>
      </c>
      <c r="O15" s="38">
        <f>($S$9*Params!K9)</f>
        <v>480.20512484528484</v>
      </c>
      <c r="P15" s="38">
        <f>(O15*N15)</f>
        <v>10.144</v>
      </c>
    </row>
    <row r="16" spans="2:21">
      <c r="N16" s="24">
        <f>($R$9/5)</f>
        <v>2.1124306000000002E-2</v>
      </c>
      <c r="O16" s="38">
        <f>($S$9*Params!K10)</f>
        <v>660.28204666226668</v>
      </c>
      <c r="P16" s="38">
        <f>(O16*N16)</f>
        <v>13.948000000000002</v>
      </c>
    </row>
    <row r="17" spans="13:16">
      <c r="N17" s="24">
        <f>($R$9/5)</f>
        <v>2.1124306000000002E-2</v>
      </c>
      <c r="O17" s="38">
        <f>($S$9*Params!K11)</f>
        <v>1200.512812113212</v>
      </c>
      <c r="P17" s="38">
        <f>(O17*N17)</f>
        <v>25.36</v>
      </c>
    </row>
    <row r="18" spans="13:16">
      <c r="P18" s="38"/>
    </row>
    <row r="19" spans="13:16">
      <c r="P19" s="38">
        <f>(SUM(P14:P17))</f>
        <v>57.694000000000003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7.1447200000000007E-4</v>
      </c>
      <c r="O22" s="38">
        <f>($S$5*Params!K8)</f>
        <v>323.96134165178148</v>
      </c>
      <c r="P22" s="38">
        <f>(O22*N22)</f>
        <v>0.23146130769263165</v>
      </c>
    </row>
    <row r="23" spans="13:16">
      <c r="N23" s="24">
        <f>(($R$5+$R$7)/5)</f>
        <v>7.1447200000000007E-4</v>
      </c>
      <c r="O23" s="38">
        <f>($S$5*Params!K9)</f>
        <v>398.72165126373102</v>
      </c>
      <c r="P23" s="38">
        <f>(O23*N23)</f>
        <v>0.28487545562170047</v>
      </c>
    </row>
    <row r="24" spans="13:16">
      <c r="N24" s="24">
        <f>(($R$5+$R$7)/5)</f>
        <v>7.1447200000000007E-4</v>
      </c>
      <c r="O24" s="38">
        <f>($S$5*Params!K10)</f>
        <v>548.24227048763021</v>
      </c>
      <c r="P24" s="38">
        <f>(O24*N24)</f>
        <v>0.39170375147983816</v>
      </c>
    </row>
    <row r="25" spans="13:16">
      <c r="N25" s="24">
        <f>(($R$5+$R$7)/5)</f>
        <v>7.1447200000000007E-4</v>
      </c>
      <c r="O25" s="38">
        <f>($S$5*Params!K11)</f>
        <v>996.80412815932755</v>
      </c>
      <c r="P25" s="38">
        <f>(O25*N25)</f>
        <v>0.71218863905425112</v>
      </c>
    </row>
    <row r="26" spans="13:16">
      <c r="P26" s="38"/>
    </row>
    <row r="27" spans="13:16">
      <c r="P27" s="38">
        <f>(SUM(P22:P25))</f>
        <v>1.6202291538484213</v>
      </c>
    </row>
    <row r="35" spans="18:20">
      <c r="R35" s="51">
        <f>(SUM(R5:R25))</f>
        <v>0.53499903999999998</v>
      </c>
      <c r="T35" s="38">
        <f>(SUM(T5:T25))</f>
        <v>160.96724243999998</v>
      </c>
    </row>
  </sheetData>
  <conditionalFormatting sqref="C5:C6 C9 C11:C13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6:O9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14:O17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O22:O2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S5:S6 S8:S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6.8377867016638921E-2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4.1933528760498024</v>
      </c>
      <c r="K4" s="4">
        <f>(J4/D13-1)</f>
        <v>-0.16132942479003953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0.20705423000000001</v>
      </c>
      <c r="C6" s="40">
        <v>0</v>
      </c>
      <c r="D6" s="26">
        <f>(B6*C6)</f>
        <v>0</v>
      </c>
      <c r="E6" s="38">
        <f>(B6*J3)</f>
        <v>1.4157926604172569E-2</v>
      </c>
      <c r="M6" t="s">
        <v>11</v>
      </c>
      <c r="N6" s="29">
        <f>($B$13/5)</f>
        <v>12.265234523999998</v>
      </c>
      <c r="O6" s="38">
        <f>($C$5*Params!K8)</f>
        <v>0.10634970155367125</v>
      </c>
      <c r="P6" s="38">
        <f>(O6*N6)</f>
        <v>1.3044040311131848</v>
      </c>
    </row>
    <row r="7" spans="2:16">
      <c r="N7" s="29">
        <f>($B$13/5)</f>
        <v>12.265234523999998</v>
      </c>
      <c r="O7" s="38">
        <f>($C$5*Params!K9)</f>
        <v>0.13089194037374924</v>
      </c>
      <c r="P7" s="38">
        <f>(O7*N7)</f>
        <v>1.6054203459854584</v>
      </c>
    </row>
    <row r="8" spans="2:16">
      <c r="N8" s="29">
        <f>($B$13/5)</f>
        <v>12.265234523999998</v>
      </c>
      <c r="O8" s="38">
        <f>($C$5*Params!K10)</f>
        <v>0.17997641801390521</v>
      </c>
      <c r="P8" s="38">
        <f>(O8*N8)</f>
        <v>2.2074529757300052</v>
      </c>
    </row>
    <row r="9" spans="2:16">
      <c r="N9" s="29">
        <f>($B$13/5)</f>
        <v>12.265234523999998</v>
      </c>
      <c r="O9" s="38">
        <f>($C$5*Params!K11)</f>
        <v>0.32722985093437307</v>
      </c>
      <c r="P9" s="38">
        <f>(O9*N9)</f>
        <v>4.013550864963646</v>
      </c>
    </row>
    <row r="11" spans="2:16">
      <c r="P11" s="38">
        <f>(SUM(P6:P9))</f>
        <v>9.1308282177922955</v>
      </c>
    </row>
    <row r="12" spans="2:16">
      <c r="F12" t="s">
        <v>9</v>
      </c>
      <c r="G12" s="38">
        <f>(D13/B13)</f>
        <v>8.1531257966837065E-2</v>
      </c>
    </row>
    <row r="13" spans="2:16">
      <c r="B13" s="29">
        <f>(SUM(B5:B12))</f>
        <v>61.326172619999994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5.3466652463450108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30.035214478724111</v>
      </c>
      <c r="K4" s="4">
        <f>(J4/D14-1)</f>
        <v>-6.123360327074423E-2</v>
      </c>
      <c r="R4" t="s">
        <v>5</v>
      </c>
      <c r="S4" t="s">
        <v>6</v>
      </c>
      <c r="T4" t="s">
        <v>7</v>
      </c>
    </row>
    <row r="5" spans="2:21">
      <c r="B5" s="24">
        <v>5.5059559800000004</v>
      </c>
      <c r="C5" s="38">
        <f>(D5/B5)</f>
        <v>5.7574016419942389</v>
      </c>
      <c r="D5" s="38">
        <v>31.7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2.3822880000000001E-2</v>
      </c>
      <c r="S5" s="40">
        <v>0</v>
      </c>
      <c r="T5" s="26">
        <f>(D6)</f>
        <v>0</v>
      </c>
      <c r="U5">
        <f>(R5*J3)</f>
        <v>0.12737296456384764</v>
      </c>
    </row>
    <row r="6" spans="2:21">
      <c r="B6" s="25">
        <v>2.3822880000000001E-2</v>
      </c>
      <c r="C6" s="40">
        <v>0</v>
      </c>
      <c r="D6" s="26">
        <f>(B6*C6)</f>
        <v>0</v>
      </c>
      <c r="E6" s="38">
        <f>(B6*J3)</f>
        <v>0.12737296456384764</v>
      </c>
      <c r="M6" t="s">
        <v>11</v>
      </c>
      <c r="N6" s="24">
        <f>($B$14/5)</f>
        <v>1.1235120620000001</v>
      </c>
      <c r="O6" s="38">
        <f>($S$6*Params!K8)</f>
        <v>7.4846221345925104</v>
      </c>
      <c r="P6" s="38">
        <f>(O6*N6)</f>
        <v>8.4090632477268734</v>
      </c>
      <c r="R6" s="24">
        <f>B5</f>
        <v>5.5059559800000004</v>
      </c>
      <c r="S6" s="38">
        <f>(T6/R6)</f>
        <v>5.7574016419942389</v>
      </c>
      <c r="T6" s="38">
        <f>D5</f>
        <v>31.7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1.1235120620000001</v>
      </c>
      <c r="O7" s="38">
        <f>($S$6*Params!K9)</f>
        <v>9.2118426271907818</v>
      </c>
      <c r="P7" s="38">
        <f>(O7*N7)</f>
        <v>10.349616304894614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1.1235120620000001</v>
      </c>
      <c r="O8" s="38">
        <f>($C$5*Params!K10)</f>
        <v>12.666283612387327</v>
      </c>
      <c r="P8" s="38">
        <f>(O8*N8)</f>
        <v>14.230722419230094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1.1235120620000001</v>
      </c>
      <c r="O9" s="38">
        <f>($C$5*Params!K11)</f>
        <v>23.029606567976955</v>
      </c>
      <c r="P9" s="38">
        <f>(O9*N9)</f>
        <v>25.874040762236536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58.86344273408811</v>
      </c>
    </row>
    <row r="13" spans="2:21">
      <c r="F13" t="s">
        <v>9</v>
      </c>
      <c r="G13" s="38">
        <f>(D14/B14)</f>
        <v>5.6954160960311961</v>
      </c>
      <c r="N13" s="24"/>
      <c r="P13" s="38"/>
      <c r="R13" s="24">
        <f>(SUM(R5:R12))</f>
        <v>5.61756031</v>
      </c>
      <c r="T13" s="38">
        <f>(SUM(T5:T12))</f>
        <v>31.994343410000003</v>
      </c>
    </row>
    <row r="14" spans="2:21">
      <c r="B14">
        <f>(SUM(B5:B13))</f>
        <v>5.6175603100000009</v>
      </c>
      <c r="D14" s="38">
        <f>(SUM(D5:D13))</f>
        <v>31.994343410000003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35.407185218072478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4.3642361851299345</v>
      </c>
      <c r="K4" s="4">
        <f>(J4/D13-1)</f>
        <v>-0.16072381055193574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2.4108200000000002E-3</v>
      </c>
      <c r="C6" s="40">
        <v>0</v>
      </c>
      <c r="D6" s="26">
        <f>(B6*C6)</f>
        <v>0</v>
      </c>
      <c r="E6" s="38">
        <f>(B6*J3)</f>
        <v>8.5360350267433494E-2</v>
      </c>
      <c r="M6" t="s">
        <v>11</v>
      </c>
      <c r="N6" s="24">
        <f>($B$13/5)</f>
        <v>2.4651698E-2</v>
      </c>
      <c r="O6" s="38">
        <f>($C$5*Params!K8)</f>
        <v>55.939</v>
      </c>
      <c r="P6" s="38">
        <f>(O6*N6)</f>
        <v>1.3789913344219999</v>
      </c>
    </row>
    <row r="7" spans="2:16">
      <c r="N7" s="24">
        <f>($B$13/5)</f>
        <v>2.4651698E-2</v>
      </c>
      <c r="O7" s="38">
        <f>($C$5*Params!K9)</f>
        <v>68.847999999999999</v>
      </c>
      <c r="P7" s="38">
        <f>(O7*N7)</f>
        <v>1.697220103904</v>
      </c>
    </row>
    <row r="8" spans="2:16">
      <c r="N8" s="24">
        <f>($B$13/5)</f>
        <v>2.4651698E-2</v>
      </c>
      <c r="O8" s="38">
        <f>($C$5*Params!K10)</f>
        <v>94.666000000000011</v>
      </c>
      <c r="P8" s="38">
        <f>(O8*N8)</f>
        <v>2.3336776428680004</v>
      </c>
    </row>
    <row r="9" spans="2:16">
      <c r="N9" s="24">
        <f>($B$13/5)</f>
        <v>2.4651698E-2</v>
      </c>
      <c r="O9" s="38">
        <f>($C$5*Params!K11)</f>
        <v>172.12</v>
      </c>
      <c r="P9" s="38">
        <f>(O9*N9)</f>
        <v>4.2430502597600004</v>
      </c>
    </row>
    <row r="11" spans="2:16">
      <c r="P11" s="38">
        <f>(SUM(P6:P9))</f>
        <v>9.652939340954001</v>
      </c>
    </row>
    <row r="12" spans="2:16">
      <c r="F12" t="s">
        <v>9</v>
      </c>
      <c r="G12" s="38">
        <f>(D13/B13)</f>
        <v>42.18776329322224</v>
      </c>
    </row>
    <row r="13" spans="2:16">
      <c r="B13">
        <f>(SUM(B5:B12))</f>
        <v>0.12325849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4.3890362066066393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5.9111091071077899</v>
      </c>
      <c r="K4" s="4">
        <f>(J4/D10-1)</f>
        <v>-0.15434776722349219</v>
      </c>
    </row>
    <row r="5" spans="2:16">
      <c r="B5" s="1">
        <v>1.3457808499999999</v>
      </c>
      <c r="C5" s="38">
        <f>(D5/B5)</f>
        <v>5.1940105998684709</v>
      </c>
      <c r="D5" s="38">
        <v>6.99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1.0089299999999999E-3</v>
      </c>
      <c r="C6" s="40">
        <v>0</v>
      </c>
      <c r="D6" s="26">
        <f>(B6*C6)</f>
        <v>0</v>
      </c>
      <c r="E6" s="38">
        <f>(B6*J3)</f>
        <v>4.428230299931636E-3</v>
      </c>
      <c r="M6" t="s">
        <v>11</v>
      </c>
      <c r="N6" s="24">
        <f>($B$10/5)</f>
        <v>0.26935795600000001</v>
      </c>
      <c r="O6" s="38">
        <f>($C$5*Params!K8)</f>
        <v>6.7522137798290123</v>
      </c>
      <c r="P6" s="38">
        <f>(O6*N6)</f>
        <v>1.8187625022097769</v>
      </c>
    </row>
    <row r="7" spans="2:16">
      <c r="N7" s="24">
        <f>($B$10/5)</f>
        <v>0.26935795600000001</v>
      </c>
      <c r="O7" s="38">
        <f>($C$5*Params!K9)</f>
        <v>8.3104169597895545</v>
      </c>
      <c r="P7" s="38">
        <f>(O7*N7)</f>
        <v>2.2384769257966486</v>
      </c>
    </row>
    <row r="8" spans="2:16">
      <c r="N8" s="24">
        <f>($B$10/5)</f>
        <v>0.26935795600000001</v>
      </c>
      <c r="O8" s="38">
        <f>($C$5*Params!K10)</f>
        <v>11.426823319710637</v>
      </c>
      <c r="P8" s="38">
        <f>(O8*N8)</f>
        <v>3.077905772970392</v>
      </c>
    </row>
    <row r="9" spans="2:16">
      <c r="F9" t="s">
        <v>9</v>
      </c>
      <c r="G9" s="38">
        <f>(D10/B10)</f>
        <v>5.1901195745634485</v>
      </c>
      <c r="N9" s="24">
        <f>($B$10/5)</f>
        <v>0.26935795600000001</v>
      </c>
      <c r="O9" s="38">
        <f>($C$5*Params!K11)</f>
        <v>20.776042399473884</v>
      </c>
      <c r="P9" s="38">
        <f>(O9*N9)</f>
        <v>5.5961923144916206</v>
      </c>
    </row>
    <row r="10" spans="2:16">
      <c r="B10">
        <f>(SUM(B5:B9))</f>
        <v>1.3467897799999999</v>
      </c>
      <c r="D10" s="38">
        <f>(SUM(D5:D9))</f>
        <v>6.99</v>
      </c>
    </row>
    <row r="11" spans="2:16">
      <c r="P11" s="38">
        <f>(SUM(P6:P9))</f>
        <v>12.731337515468439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2.1539394031631618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8.8387663964803611</v>
      </c>
      <c r="K4" s="4">
        <f>(J4/D10-1)</f>
        <v>-4.3423550164463087E-2</v>
      </c>
    </row>
    <row r="5" spans="2:16">
      <c r="B5" s="1">
        <v>4.0891634000000003</v>
      </c>
      <c r="C5" s="38">
        <f>(D5/B5)</f>
        <v>2.2596309064098539</v>
      </c>
      <c r="D5" s="38">
        <v>9.24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1.437191E-2</v>
      </c>
      <c r="C6" s="40">
        <v>0</v>
      </c>
      <c r="D6" s="26">
        <f>(B6*C6)</f>
        <v>0</v>
      </c>
      <c r="E6" s="38">
        <f>(B6*J3)</f>
        <v>3.0956223247714677E-2</v>
      </c>
      <c r="M6" t="s">
        <v>11</v>
      </c>
      <c r="N6" s="1">
        <f>($B$10/5)</f>
        <v>0.8207070620000001</v>
      </c>
      <c r="O6" s="38">
        <f>($C$5*Params!K8)</f>
        <v>2.93752017833281</v>
      </c>
      <c r="P6" s="38">
        <f>(O6*N6)</f>
        <v>2.4108435551252367</v>
      </c>
    </row>
    <row r="7" spans="2:16">
      <c r="N7" s="1">
        <f>($B$10/5)</f>
        <v>0.8207070620000001</v>
      </c>
      <c r="O7" s="38">
        <f>($C$5*Params!K9)</f>
        <v>3.6154094502557665</v>
      </c>
      <c r="P7" s="38">
        <f>(O7*N7)</f>
        <v>2.9671920678464456</v>
      </c>
    </row>
    <row r="8" spans="2:16">
      <c r="N8" s="1">
        <f>($B$10/5)</f>
        <v>0.8207070620000001</v>
      </c>
      <c r="O8" s="38">
        <f>($C$5*Params!K10)</f>
        <v>4.9711879941016788</v>
      </c>
      <c r="P8" s="38">
        <f>(O8*N8)</f>
        <v>4.0798890932888625</v>
      </c>
    </row>
    <row r="9" spans="2:16">
      <c r="F9" t="s">
        <v>9</v>
      </c>
      <c r="G9" s="38">
        <f>(D10/B10)</f>
        <v>2.2517169469659075</v>
      </c>
      <c r="N9" s="1">
        <f>($B$10/5)</f>
        <v>0.8207070620000001</v>
      </c>
      <c r="O9" s="38">
        <f>($C$5*Params!K11)</f>
        <v>9.0385236256394155</v>
      </c>
      <c r="P9" s="38">
        <f>(O9*N9)</f>
        <v>7.4179801696161132</v>
      </c>
    </row>
    <row r="10" spans="2:16">
      <c r="B10" s="1">
        <f>(SUM(B5:B9))</f>
        <v>4.1035353100000007</v>
      </c>
      <c r="D10" s="38">
        <f>(SUM(D5:D9))</f>
        <v>9.24</v>
      </c>
    </row>
    <row r="11" spans="2:16">
      <c r="P11" s="38">
        <f>(SUM(P6:P9))</f>
        <v>16.875904885876658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31391.808303735019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904.44539886114478</v>
      </c>
      <c r="K4" s="4">
        <f>(J4/D37-1)</f>
        <v>0.32696718785923773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3.235E-4</v>
      </c>
      <c r="C6" s="40">
        <v>0</v>
      </c>
      <c r="D6" s="26">
        <f>(B6*C6)</f>
        <v>0</v>
      </c>
      <c r="E6" s="38">
        <f>(B6*J3)</f>
        <v>10.155249986258278</v>
      </c>
      <c r="I6" t="s">
        <v>11</v>
      </c>
      <c r="J6">
        <v>0.03</v>
      </c>
      <c r="R6" s="24">
        <f t="shared" si="0"/>
        <v>3.235E-4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1.18848999999999E-3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37.308850250905721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5.6373099999999995E-3</v>
      </c>
      <c r="S19" s="38">
        <f t="shared" si="2"/>
        <v>22873.675352251339</v>
      </c>
      <c r="T19" s="38">
        <f>(D23+17438.6*B32)</f>
        <v>128.94599879999998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1.26008E-3</v>
      </c>
      <c r="S20" s="38">
        <f t="shared" si="2"/>
        <v>24446.03429782236</v>
      </c>
      <c r="T20" s="38">
        <f>(D24+17211.7*B31)</f>
        <v>30.803958897999998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5.9793099999999998E-3</v>
      </c>
      <c r="C23" s="38">
        <f t="shared" si="3"/>
        <v>22562.804069365862</v>
      </c>
      <c r="D23" s="38">
        <v>134.91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1.3121400000000001E-3</v>
      </c>
      <c r="C24" s="38">
        <f t="shared" si="3"/>
        <v>24159.007422988398</v>
      </c>
      <c r="D24" s="38">
        <v>31.7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1.5555600000000001E-3</v>
      </c>
      <c r="S24" s="38">
        <f>(T24/R24)</f>
        <v>25746.355010414252</v>
      </c>
      <c r="T24" s="38">
        <f>(D34)</f>
        <v>40.049999999999997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1.5555600000000001E-3</v>
      </c>
      <c r="C34" s="38">
        <f>(D34/B34)</f>
        <v>25746.355010414252</v>
      </c>
      <c r="D34" s="38">
        <v>40.049999999999997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23656.808239831927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2.8082239999999998E-2</v>
      </c>
      <c r="T36" s="38">
        <f>(SUM(T5:T25))</f>
        <v>497.50980017000006</v>
      </c>
    </row>
    <row r="37" spans="2:20">
      <c r="B37">
        <f>(SUM(B5:B36))</f>
        <v>2.8811510000000009E-2</v>
      </c>
      <c r="D37" s="38">
        <f>(SUM(D5:D36))</f>
        <v>681.5883671700002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2.0497240000000002E-3</v>
      </c>
      <c r="N50" s="38">
        <f>($S$19*Params!K16)</f>
        <v>45747.350704502678</v>
      </c>
      <c r="O50" s="41">
        <f>(N50*M50)</f>
        <v>93.769442675436053</v>
      </c>
    </row>
    <row r="51" spans="12:16">
      <c r="M51">
        <f>($B$23/5)</f>
        <v>1.195862E-3</v>
      </c>
      <c r="N51" s="38">
        <f>($S$19*Params!K17)</f>
        <v>91494.701409005356</v>
      </c>
      <c r="O51" s="41">
        <f>(N51*M51)</f>
        <v>109.41503661637597</v>
      </c>
    </row>
    <row r="52" spans="12:16">
      <c r="M52">
        <f>($B$23/5)</f>
        <v>1.195862E-3</v>
      </c>
      <c r="N52" s="38">
        <f>($S$19*Params!K18)</f>
        <v>182989.40281801071</v>
      </c>
      <c r="O52" s="41">
        <f>(N52*M52)</f>
        <v>218.83007323275194</v>
      </c>
    </row>
    <row r="54" spans="12:16">
      <c r="O54" s="41">
        <f>(SUM(O49:O52))</f>
        <v>429.47015252456396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4.7279599999999999E-4</v>
      </c>
      <c r="N58" s="38">
        <f>($S$20*Params!K16)</f>
        <v>48892.06859564472</v>
      </c>
      <c r="O58" s="41">
        <f>(N58*M58)</f>
        <v>23.11597446374644</v>
      </c>
    </row>
    <row r="59" spans="12:16">
      <c r="M59">
        <f>($B$24/5)</f>
        <v>2.6242799999999999E-4</v>
      </c>
      <c r="N59" s="38">
        <f>($S$20*Params!K17)</f>
        <v>97784.137191289439</v>
      </c>
      <c r="O59" s="41">
        <f>(N59*M59)</f>
        <v>25.661295554835704</v>
      </c>
    </row>
    <row r="60" spans="12:16">
      <c r="M60">
        <f>($B$24/5)</f>
        <v>2.6242799999999999E-4</v>
      </c>
      <c r="N60" s="38">
        <f>($S$20*Params!K18)</f>
        <v>195568.27438257888</v>
      </c>
      <c r="O60" s="41">
        <f>(N60*M60)</f>
        <v>51.322591109671407</v>
      </c>
    </row>
    <row r="62" spans="12:16">
      <c r="O62" s="41">
        <f>(SUM(O57:O60))</f>
        <v>101.22227472825355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3.11112E-4</v>
      </c>
      <c r="N73" s="38">
        <f>($S$24*Params!K15)</f>
        <v>38619.53251562138</v>
      </c>
      <c r="O73" s="41">
        <f>(N73*M73)</f>
        <v>12.014999999999999</v>
      </c>
    </row>
    <row r="74" spans="12:16">
      <c r="M74">
        <f>($R$24/5)</f>
        <v>3.11112E-4</v>
      </c>
      <c r="N74" s="38">
        <f>($S$24*Params!K16)</f>
        <v>51492.710020828505</v>
      </c>
      <c r="O74" s="41">
        <f>(N74*M74)</f>
        <v>16.019999999999996</v>
      </c>
    </row>
    <row r="75" spans="12:16">
      <c r="M75">
        <f>($R$24/5)</f>
        <v>3.11112E-4</v>
      </c>
      <c r="N75" s="38">
        <f>($S$24*Params!K17)</f>
        <v>102985.42004165701</v>
      </c>
      <c r="O75" s="41">
        <f>(N75*M75)</f>
        <v>32.039999999999992</v>
      </c>
    </row>
    <row r="76" spans="12:16">
      <c r="M76">
        <f>($R$24/5)</f>
        <v>3.11112E-4</v>
      </c>
      <c r="N76" s="38">
        <f>($S$24*Params!K18)</f>
        <v>205970.84008331402</v>
      </c>
      <c r="O76" s="41">
        <f>(N76*M76)</f>
        <v>64.079999999999984</v>
      </c>
    </row>
    <row r="78" spans="12:16">
      <c r="O78" s="41">
        <f>(SUM(O73:O76))</f>
        <v>124.15499999999997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P41" sqref="P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6.4922892710459434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6.7623828526807435</v>
      </c>
      <c r="K4" s="4">
        <f>(J4/D10-1)</f>
        <v>-4.2155403303010819E-2</v>
      </c>
    </row>
    <row r="5" spans="2:16">
      <c r="B5" s="1">
        <v>1.04056405</v>
      </c>
      <c r="C5" s="38">
        <f>(D5/B5)</f>
        <v>6.7847817729240214</v>
      </c>
      <c r="D5" s="38">
        <v>7.06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1.03816E-3</v>
      </c>
      <c r="C6" s="40">
        <v>0</v>
      </c>
      <c r="D6" s="26">
        <f>(B6*C6)</f>
        <v>0</v>
      </c>
      <c r="E6" s="38">
        <f>(B6*J3)</f>
        <v>6.7400350296290563E-3</v>
      </c>
      <c r="M6" t="s">
        <v>11</v>
      </c>
      <c r="N6" s="24">
        <f>($B$10/5)</f>
        <v>0.20832044199999999</v>
      </c>
      <c r="O6" s="38">
        <f>($C$5*Params!K8)</f>
        <v>8.8202163048012281</v>
      </c>
      <c r="P6" s="38">
        <f>(O6*N6)</f>
        <v>1.8374313591517986</v>
      </c>
    </row>
    <row r="7" spans="2:16">
      <c r="C7" s="38"/>
      <c r="D7" s="38"/>
      <c r="N7" s="24">
        <f>($B$10/5)</f>
        <v>0.20832044199999999</v>
      </c>
      <c r="O7" s="38">
        <f>($C$5*Params!K9)</f>
        <v>10.855650836678436</v>
      </c>
      <c r="P7" s="38">
        <f>(O7*N7)</f>
        <v>2.2614539804945215</v>
      </c>
    </row>
    <row r="8" spans="2:16">
      <c r="C8" s="38"/>
      <c r="D8" s="38"/>
      <c r="N8" s="24">
        <f>($B$10/5)</f>
        <v>0.20832044199999999</v>
      </c>
      <c r="O8" s="38">
        <f>($C$5*Params!K10)</f>
        <v>14.926519900432849</v>
      </c>
      <c r="P8" s="38">
        <f>(O8*N8)</f>
        <v>3.109499223179967</v>
      </c>
    </row>
    <row r="9" spans="2:16">
      <c r="C9" s="38"/>
      <c r="D9" s="38"/>
      <c r="F9" t="s">
        <v>9</v>
      </c>
      <c r="G9" s="38">
        <f>(D10/B10)</f>
        <v>6.7780194129964446</v>
      </c>
      <c r="N9" s="24">
        <f>($B$10/5)</f>
        <v>0.20832044199999999</v>
      </c>
      <c r="O9" s="38">
        <f>($C$5*Params!K11)</f>
        <v>27.139127091696086</v>
      </c>
      <c r="P9" s="38">
        <f>(O9*N9)</f>
        <v>5.6536349512363033</v>
      </c>
    </row>
    <row r="10" spans="2:16">
      <c r="B10">
        <f>(SUM(B5:B9))</f>
        <v>1.04160221</v>
      </c>
      <c r="C10" s="38"/>
      <c r="D10" s="38">
        <f>(SUM(D5:D9))</f>
        <v>7.06</v>
      </c>
      <c r="O10" s="38"/>
      <c r="P10" s="38"/>
    </row>
    <row r="11" spans="2:16">
      <c r="O11" s="38"/>
      <c r="P11" s="38">
        <f>(SUM(P6:P9))</f>
        <v>12.862019514062592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U9" sqref="U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105.36718275608619</v>
      </c>
      <c r="M3" t="s">
        <v>4</v>
      </c>
      <c r="N3" s="24">
        <f>(INDEX(N5:N13,MATCH(MAX(O6:O7),O5:O13,0))/0.9)</f>
        <v>3.4734444444444443E-2</v>
      </c>
      <c r="O3" s="39">
        <f>(MAX(O6:O7)*0.85)</f>
        <v>94.263486580723608</v>
      </c>
      <c r="P3" s="38">
        <f>(O3*N3)</f>
        <v>3.2741898377777785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9.8827589631766255</v>
      </c>
      <c r="K4" s="4">
        <f>(J4/D13-1)</f>
        <v>1.4794432353770199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5.2223000000000005E-4</v>
      </c>
      <c r="C6" s="40">
        <v>0</v>
      </c>
      <c r="D6" s="26">
        <f>(B6*C6)</f>
        <v>0</v>
      </c>
      <c r="E6" s="38">
        <f>(B6*J3)</f>
        <v>5.5025903850710899E-2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5.2223000000000005E-4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>(D7/B7)</f>
        <v>68.808808808808806</v>
      </c>
      <c r="D7" s="38">
        <v>9.9672999999999998</v>
      </c>
      <c r="N7" s="51">
        <f>-B11</f>
        <v>3.1260999999999997E-2</v>
      </c>
      <c r="O7" s="38">
        <f>P7/N7</f>
        <v>110.89821950673365</v>
      </c>
      <c r="P7" s="38">
        <f>-D11</f>
        <v>3.4667892400000002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>(D8/B8)</f>
        <v>91.202314270075746</v>
      </c>
      <c r="D8" s="38">
        <v>-2.7826464500000001</v>
      </c>
      <c r="N8" s="51">
        <f>(SUM($B$5:$B$9)/5)</f>
        <v>3.1261704000000001E-2</v>
      </c>
      <c r="O8" s="38">
        <f>($C$7*Params!K10)</f>
        <v>151.37937937937937</v>
      </c>
      <c r="P8" s="38">
        <f>(O8*N8)</f>
        <v>4.7323773498618618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1">
      <c r="B9" s="1">
        <v>3.3835320000000002E-2</v>
      </c>
      <c r="C9" s="38">
        <f>(D9/B9)</f>
        <v>77.433876789106762</v>
      </c>
      <c r="D9" s="38">
        <v>2.62</v>
      </c>
      <c r="N9" s="51">
        <f>(SUM($B$5:$B$9)/5)</f>
        <v>3.1261704000000001E-2</v>
      </c>
      <c r="O9" s="38">
        <f>($C$7*Params!K11)</f>
        <v>275.23523523523522</v>
      </c>
      <c r="P9" s="38">
        <f>(O9*N9)</f>
        <v>8.6043224542942944</v>
      </c>
      <c r="R9" s="24">
        <f>B10+B11</f>
        <v>-6.2514999999999987E-2</v>
      </c>
      <c r="S9" s="38">
        <f>T9/R9</f>
        <v>101.07614588498764</v>
      </c>
      <c r="T9" s="38">
        <f>D10+D11</f>
        <v>-6.3187752600000007</v>
      </c>
      <c r="U9" s="39"/>
    </row>
    <row r="10" spans="2:21">
      <c r="B10" s="1">
        <v>-3.1253999999999997E-2</v>
      </c>
      <c r="C10" s="38">
        <f>(D10/B10)</f>
        <v>91.251872400332772</v>
      </c>
      <c r="D10" s="38">
        <v>-2.85198602</v>
      </c>
      <c r="O10" s="38"/>
      <c r="P10" s="38"/>
    </row>
    <row r="11" spans="2:21">
      <c r="B11" s="1">
        <v>-3.1260999999999997E-2</v>
      </c>
      <c r="C11" s="38">
        <f>(D11/B11)</f>
        <v>110.89821950673365</v>
      </c>
      <c r="D11" s="38">
        <v>-3.4667892400000002</v>
      </c>
      <c r="O11" s="38"/>
      <c r="P11" s="38">
        <f>(SUM(P6:P9))</f>
        <v>19.655475064156157</v>
      </c>
    </row>
    <row r="12" spans="2:21">
      <c r="F12" t="s">
        <v>9</v>
      </c>
      <c r="G12" s="38">
        <f>(D13/B13)</f>
        <v>42.496307740662687</v>
      </c>
    </row>
    <row r="13" spans="2:21">
      <c r="B13">
        <f>(SUM(B5:B12))</f>
        <v>9.3793520000000005E-2</v>
      </c>
      <c r="D13" s="38">
        <f>(SUM(D5:D12))</f>
        <v>3.9858782900000009</v>
      </c>
    </row>
    <row r="19" spans="18:20">
      <c r="R19">
        <f>(SUM(R5:R18))</f>
        <v>9.3793520000000019E-2</v>
      </c>
      <c r="T19" s="38">
        <f>(SUM(T5:T18))</f>
        <v>3.9858782899999987</v>
      </c>
    </row>
    <row r="33" spans="9:9">
      <c r="I33" s="39"/>
    </row>
  </sheetData>
  <conditionalFormatting sqref="C5 C7 O8:O9 S5 S7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C9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O3">
    <cfRule type="cellIs" dxfId="111" priority="1" operator="greaterThan">
      <formula>$J$3</formula>
    </cfRule>
    <cfRule type="cellIs" dxfId="110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13" sqref="B13:D14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0.61988059259847095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1.3956161261092113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4.2988779999999997E-2</v>
      </c>
      <c r="C6" s="40">
        <v>0</v>
      </c>
      <c r="D6" s="26">
        <f>(B6*C6)</f>
        <v>0</v>
      </c>
      <c r="E6" s="38">
        <f>(B6*J3)</f>
        <v>2.6647910421485295E-2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2.2514273600000005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8.4815669542726851E-5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28.815264255341102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4585.1238578800003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4585.1238578800003</v>
      </c>
      <c r="C18" s="40">
        <v>0</v>
      </c>
      <c r="D18" s="26">
        <f>(B18*C18)</f>
        <v>0</v>
      </c>
      <c r="E18" s="38">
        <f>(B18*J3)</f>
        <v>0.388890349942423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5.2663886055071254</v>
      </c>
    </row>
    <row r="37" spans="2:20">
      <c r="B37">
        <f>(SUM(B5:B36))</f>
        <v>339739.86659181048</v>
      </c>
      <c r="D37" s="38">
        <f>(SUM(D5:D36))</f>
        <v>-21.780357561799917</v>
      </c>
      <c r="F37" t="s">
        <v>9</v>
      </c>
      <c r="G37" s="28">
        <f>(D37/B37)</f>
        <v>-6.4108924808546261E-5</v>
      </c>
      <c r="R37">
        <f>(SUM(R5:R36))</f>
        <v>339739.86659181048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Q41" sqref="Q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0.6947790763043411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32.017329575351077</v>
      </c>
      <c r="K4" s="4">
        <f>(J4/D18-1)</f>
        <v>-0.23707110212513927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0.25978857999999999</v>
      </c>
      <c r="C6" s="40">
        <v>0</v>
      </c>
      <c r="D6" s="26">
        <f>(B6*C6)</f>
        <v>0</v>
      </c>
      <c r="E6" s="38">
        <f>(B6*J3)</f>
        <v>0.1804956696468164</v>
      </c>
      <c r="M6" t="s">
        <v>11</v>
      </c>
      <c r="N6" s="19">
        <f>($B$7+$R$9)/5</f>
        <v>6.489896239777778</v>
      </c>
      <c r="O6" s="38">
        <f>($S$7*Params!K8)</f>
        <v>1.2951553753055738</v>
      </c>
      <c r="P6" s="38">
        <f>(O6*N6)</f>
        <v>8.4054240001236202</v>
      </c>
      <c r="R6" s="36">
        <f>(B6)</f>
        <v>0.25978857999999999</v>
      </c>
      <c r="S6" s="40">
        <v>0</v>
      </c>
      <c r="T6" s="26">
        <f>(D6)</f>
        <v>0</v>
      </c>
      <c r="U6" s="38">
        <f>(R6*J3)</f>
        <v>0.1804956696468164</v>
      </c>
    </row>
    <row r="7" spans="2:21">
      <c r="B7" s="19">
        <v>31.818576199999999</v>
      </c>
      <c r="C7" s="38">
        <f t="shared" ref="C7:C14" si="0">(D7/B7)</f>
        <v>0.99627336561967217</v>
      </c>
      <c r="D7" s="38">
        <v>31.7</v>
      </c>
      <c r="E7" t="s">
        <v>15</v>
      </c>
      <c r="N7" s="19">
        <f>($B$7+$R$9)/5</f>
        <v>6.489896239777778</v>
      </c>
      <c r="O7" s="38">
        <f>($S$7*Params!K9)</f>
        <v>1.5940373849914755</v>
      </c>
      <c r="P7" s="38">
        <f>(O7*N7)</f>
        <v>10.345137230921379</v>
      </c>
      <c r="R7" s="19">
        <f>B7</f>
        <v>31.818576199999999</v>
      </c>
      <c r="S7" s="38">
        <f>(T7/R7)</f>
        <v>0.99627336561967217</v>
      </c>
      <c r="T7" s="38">
        <f>D7</f>
        <v>31.7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6.489896239777778</v>
      </c>
      <c r="O8" s="38">
        <f>($S$7*Params!K10)</f>
        <v>2.1918014043632787</v>
      </c>
      <c r="P8" s="38">
        <f>(O8*N8)</f>
        <v>14.224563692516895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6.489896239777778</v>
      </c>
      <c r="O9" s="38">
        <f>($C$7*Params!K11)</f>
        <v>3.9850934624786887</v>
      </c>
      <c r="P9" s="38">
        <f>(O9*N9)</f>
        <v>25.862843077303449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58.837968000865345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0.91067343004000634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46.082748699999996</v>
      </c>
      <c r="S17" s="38"/>
      <c r="T17" s="38">
        <f>(SUM(T5:T12))</f>
        <v>41.966334824300645</v>
      </c>
    </row>
    <row r="18" spans="2:20">
      <c r="B18" s="19">
        <f>(SUM(B5:B17))</f>
        <v>46.082748700000003</v>
      </c>
      <c r="D18" s="38">
        <f>(SUM(D5:D17))</f>
        <v>41.966334824300645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0.49925949351319499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27.029219910836616</v>
      </c>
      <c r="K4" s="4">
        <f>(J4/D10-1)</f>
        <v>-0.31727153546762787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1.8896349800000001</v>
      </c>
      <c r="C6" s="40">
        <v>0</v>
      </c>
      <c r="D6" s="26">
        <f>(B6*C6)</f>
        <v>0</v>
      </c>
      <c r="E6" s="38">
        <f>(B6*J3)</f>
        <v>0.94341820303961632</v>
      </c>
      <c r="M6" t="s">
        <v>11</v>
      </c>
      <c r="N6" s="29">
        <f>($B$10/5)</f>
        <v>10.827723963999999</v>
      </c>
      <c r="O6" s="38">
        <f>($C$5*Params!K8)</f>
        <v>0.98505771545924514</v>
      </c>
      <c r="P6" s="38">
        <f>(O6*N6)</f>
        <v>10.66593303160116</v>
      </c>
    </row>
    <row r="7" spans="2:16">
      <c r="B7" s="36">
        <v>1.28484E-3</v>
      </c>
      <c r="C7" s="40">
        <v>0</v>
      </c>
      <c r="D7" s="26">
        <f>(B7*C7)</f>
        <v>0</v>
      </c>
      <c r="E7" s="38">
        <f>(B7*J4)</f>
        <v>3.4728222910239318E-2</v>
      </c>
      <c r="N7" s="29">
        <f>($B$10/5)</f>
        <v>10.827723963999999</v>
      </c>
      <c r="O7" s="38">
        <f>($C$5*Params!K9)</f>
        <v>1.2123787267190709</v>
      </c>
      <c r="P7" s="38">
        <f>(O7*N7)</f>
        <v>13.12730219273989</v>
      </c>
    </row>
    <row r="8" spans="2:16">
      <c r="N8" s="29">
        <f>($B$10/5)</f>
        <v>10.827723963999999</v>
      </c>
      <c r="O8" s="38">
        <f>($C$5*Params!K10)</f>
        <v>1.6670207492387226</v>
      </c>
      <c r="P8" s="38">
        <f>(O8*N8)</f>
        <v>18.050040515017351</v>
      </c>
    </row>
    <row r="9" spans="2:16">
      <c r="F9" t="s">
        <v>9</v>
      </c>
      <c r="G9" s="38">
        <f>(D10/B10)</f>
        <v>0.73127095097046768</v>
      </c>
      <c r="N9" s="29">
        <f>($B$10/5)</f>
        <v>10.827723963999999</v>
      </c>
      <c r="O9" s="38">
        <f>($C$5*Params!K11)</f>
        <v>3.0309468167976772</v>
      </c>
      <c r="P9" s="38">
        <f>(O9*N9)</f>
        <v>32.818255481849725</v>
      </c>
    </row>
    <row r="10" spans="2:16">
      <c r="B10" s="29">
        <f>(SUM(B5:B9))</f>
        <v>54.138619819999995</v>
      </c>
      <c r="D10" s="38">
        <f>(SUM(D5:D9))</f>
        <v>39.590000000000003</v>
      </c>
    </row>
    <row r="11" spans="2:16">
      <c r="P11" s="38">
        <f>(SUM(P6:P9))</f>
        <v>74.661531221208122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1.3882102635692599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26.463547836009688</v>
      </c>
      <c r="K4" s="4">
        <f>(J4/D19-1)</f>
        <v>-0.2306901128792187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16.960727819999999</v>
      </c>
      <c r="C6" s="38">
        <f>(D6/B6)</f>
        <v>1.8690235664662651</v>
      </c>
      <c r="D6" s="38">
        <v>31.7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16.960727819999999</v>
      </c>
      <c r="S6" s="38">
        <f>(T6/R6)</f>
        <v>1.8690235664662651</v>
      </c>
      <c r="T6" s="38">
        <f>D6</f>
        <v>31.7</v>
      </c>
      <c r="U6" s="38" t="str">
        <f>(E6)</f>
        <v>DCA2</v>
      </c>
    </row>
    <row r="7" spans="2:22">
      <c r="B7" s="2">
        <v>5.5219850000000001E-2</v>
      </c>
      <c r="C7" s="40">
        <v>0</v>
      </c>
      <c r="D7" s="26">
        <v>0</v>
      </c>
      <c r="E7" s="39">
        <f>B7*J3</f>
        <v>7.6656762522754995E-2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5.5219850000000001E-2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0.32336102176343023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0.33450311260585641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3.4193086179999996</v>
      </c>
      <c r="O14" s="38">
        <f>($C$6*Params!K8)</f>
        <v>2.4297306364061448</v>
      </c>
      <c r="P14" s="38">
        <f>(O14*N14)</f>
        <v>8.3079989044821545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3.4193086179999996</v>
      </c>
      <c r="O15" s="38">
        <f>($C$6*Params!K9)</f>
        <v>2.9904377063460243</v>
      </c>
      <c r="P15" s="38">
        <f>(O15*N15)</f>
        <v>10.225229420901114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3.4193086179999996</v>
      </c>
      <c r="O16" s="38">
        <f>($C$6*Params!K10)</f>
        <v>4.1118518462257834</v>
      </c>
      <c r="P16" s="38">
        <f>(O16*N16)</f>
        <v>14.05969045373903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3.4193086179999996</v>
      </c>
      <c r="O17" s="38">
        <f>($C$6*Params!K11)</f>
        <v>7.4760942658650604</v>
      </c>
      <c r="P17" s="38">
        <f>(O17*N17)</f>
        <v>25.563073552252781</v>
      </c>
      <c r="S17" s="38"/>
      <c r="T17" s="38"/>
    </row>
    <row r="18" spans="2:20">
      <c r="C18" s="38"/>
      <c r="D18" s="38"/>
      <c r="F18" t="s">
        <v>9</v>
      </c>
      <c r="G18" s="38">
        <f>(D19/B19)</f>
        <v>1.8044877451981995</v>
      </c>
      <c r="O18" s="38"/>
      <c r="P18" s="38"/>
      <c r="S18" s="38"/>
      <c r="T18" s="38"/>
    </row>
    <row r="19" spans="2:20">
      <c r="B19" s="1">
        <f>(SUM(B5:B18))</f>
        <v>19.063068852385978</v>
      </c>
      <c r="C19" s="38"/>
      <c r="D19" s="38">
        <f>(SUM(D5:D18))</f>
        <v>34.399074130000002</v>
      </c>
      <c r="O19" s="38"/>
      <c r="P19" s="38">
        <f>(SUM(P14:P17))</f>
        <v>58.155992331375082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19.063068852385982</v>
      </c>
      <c r="S22" s="38"/>
      <c r="T22" s="38">
        <f>(SUM(T5:T21))</f>
        <v>34.399074130000002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7.6521749099530634E-6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3.3649265322887407</v>
      </c>
      <c r="K4" s="4">
        <f>(J4/D13-1)</f>
        <v>-0.331028522407805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202.98</v>
      </c>
      <c r="C6" s="40">
        <v>0</v>
      </c>
      <c r="D6" s="26">
        <f>(B6*C6)</f>
        <v>0</v>
      </c>
      <c r="E6" s="38">
        <f>(B6*J3)</f>
        <v>1.5532384632222728E-3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1.1438716247657168E-5</v>
      </c>
    </row>
    <row r="13" spans="2:16">
      <c r="B13">
        <f>(SUM(B5:B12))</f>
        <v>439734.66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R20" sqref="R20:U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20.16683064654389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(B33*J3)</f>
        <v>153.99908618419252</v>
      </c>
      <c r="K4" s="4">
        <f>(J4/D33-1)</f>
        <v>-0.19838858667666759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0.10553971600000001</v>
      </c>
      <c r="O7" s="38">
        <f>($C$16*Params!K9)</f>
        <v>20.54920188367684</v>
      </c>
      <c r="P7" s="38">
        <f>(O7*N7)</f>
        <v>2.168756930829919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0.10553971600000001</v>
      </c>
      <c r="O8" s="38">
        <f>($C$16*Params!K10)</f>
        <v>28.255152590055655</v>
      </c>
      <c r="P8" s="38">
        <f>(O8*N8)</f>
        <v>2.9820407798911384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0.10553971600000001</v>
      </c>
      <c r="O9" s="38">
        <f>($C$16*Params!K11)</f>
        <v>51.373004709192095</v>
      </c>
      <c r="P9" s="38">
        <f>(O9*N9)</f>
        <v>5.4218923270747963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12.165295103742242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4.2350344357742167E-2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5.21685044</v>
      </c>
      <c r="S13" s="38">
        <f>(T13/R13)</f>
        <v>19.195035041104227</v>
      </c>
      <c r="T13" s="38">
        <f>(D17+11.97*B21)</f>
        <v>100.13762699999999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0.12424810578215628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3.0690180000000001E-2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1.0643609544971773E-2</v>
      </c>
      <c r="N15" s="24">
        <f>(2*($R$13+N14+$R$21)/5-N14)</f>
        <v>1.9331412239999999</v>
      </c>
      <c r="O15" s="38">
        <f>($S$13*Params!K9)</f>
        <v>30.712056065766763</v>
      </c>
      <c r="P15" s="38">
        <f>(O15*N15)</f>
        <v>59.370741654532985</v>
      </c>
      <c r="R15" s="24">
        <f>B19+B22</f>
        <v>1.56630476</v>
      </c>
      <c r="S15" s="38">
        <f>(T15/R15)</f>
        <v>19.664025026649348</v>
      </c>
      <c r="T15" s="38">
        <f>(D19+12.6*B22)</f>
        <v>30.799855999999998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1.1070206119999999</v>
      </c>
      <c r="O16" s="38">
        <f>($S$13*Params!K10)</f>
        <v>42.2290770904293</v>
      </c>
      <c r="P16" s="38">
        <f>(O16*N16)</f>
        <v>46.748458764842219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5.4977504399999999</v>
      </c>
      <c r="C17" s="38">
        <f>(D17/B17)</f>
        <v>18.825881809215044</v>
      </c>
      <c r="D17" s="38">
        <v>103.5</v>
      </c>
      <c r="E17" t="s">
        <v>10</v>
      </c>
      <c r="N17" s="24">
        <f>(($R$13+N14+$R$21)/5)</f>
        <v>1.1070206119999999</v>
      </c>
      <c r="O17" s="38">
        <f>($S$13*Params!K11)</f>
        <v>76.780140164416906</v>
      </c>
      <c r="P17" s="38">
        <f>(O17*N17)</f>
        <v>84.997197754258579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3.0690180000000001E-2</v>
      </c>
      <c r="C18" s="40">
        <v>0</v>
      </c>
      <c r="D18" s="26">
        <v>0</v>
      </c>
      <c r="E18" s="39">
        <f>B18*J3</f>
        <v>0.61892366257194842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1.6377447599999999</v>
      </c>
      <c r="C19" s="38">
        <f t="shared" ref="C19:C31" si="1">(D19/B19)</f>
        <v>19.355885467769717</v>
      </c>
      <c r="D19" s="38">
        <v>31.7</v>
      </c>
      <c r="E19" t="s">
        <v>15</v>
      </c>
      <c r="O19" s="38"/>
      <c r="P19" s="38">
        <f>(SUM(P14:P17))</f>
        <v>195.3185981736338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(B28+B25+B29+B30)</f>
        <v>2.2895579999999999E-2</v>
      </c>
      <c r="S20" s="38">
        <v>0</v>
      </c>
      <c r="T20" s="38">
        <f>(D28+D25+D29+D30)</f>
        <v>-0.24566200000000027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</f>
        <v>3.7352620000000003E-2</v>
      </c>
      <c r="S21" s="38">
        <v>0</v>
      </c>
      <c r="T21" s="38">
        <f>D31+D24</f>
        <v>-0.32399999999999984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0.58621167600000001</v>
      </c>
      <c r="O24" s="38">
        <f>($S$15*Params!K9)</f>
        <v>31.46244004263896</v>
      </c>
      <c r="P24" s="38">
        <f>(O24*N24)</f>
        <v>18.443649708444898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0.32882583799999998</v>
      </c>
      <c r="O25" s="38">
        <f>($S$15*Params!K10)</f>
        <v>43.260855058628572</v>
      </c>
      <c r="P25" s="38">
        <f>(O25*N25)</f>
        <v>14.225286917250079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0.32882583799999998</v>
      </c>
      <c r="O26" s="38">
        <f>($S$15*Params!K11)</f>
        <v>78.656100106597393</v>
      </c>
      <c r="P26" s="38">
        <f>(O26*N26)</f>
        <v>25.864158031363775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59.696198177058747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C32" s="38"/>
      <c r="D32" s="38"/>
      <c r="E32" s="38"/>
      <c r="S32" s="38"/>
      <c r="T32" s="38"/>
    </row>
    <row r="33" spans="2:23">
      <c r="B33" s="24">
        <f>(SUM(B5:B32))</f>
        <v>7.6362562309999999</v>
      </c>
      <c r="C33" s="38"/>
      <c r="D33" s="38">
        <f>(SUM(D5:D32))</f>
        <v>192.11189314999999</v>
      </c>
      <c r="E33" s="38"/>
      <c r="F33" t="s">
        <v>9</v>
      </c>
      <c r="G33" s="38">
        <f>(D33/B33)</f>
        <v>25.157863662314814</v>
      </c>
      <c r="S33" s="38"/>
      <c r="T33" s="38"/>
    </row>
    <row r="34" spans="2:23">
      <c r="M34" s="24"/>
      <c r="S34" s="38"/>
      <c r="T34" s="38"/>
    </row>
    <row r="35" spans="2:23">
      <c r="R35" s="24">
        <f>(SUM(R5:R34))</f>
        <v>7.6362562309999999</v>
      </c>
      <c r="S35" s="38"/>
      <c r="T35" s="38">
        <f>(SUM(T5:T34))</f>
        <v>192.10953358999998</v>
      </c>
      <c r="V35" t="s">
        <v>9</v>
      </c>
      <c r="W35" s="38">
        <f>(T35/R35)</f>
        <v>25.157554667968814</v>
      </c>
    </row>
    <row r="37" spans="2:23">
      <c r="N37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3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7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7.842657640593699E-2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0.72587373813550859</v>
      </c>
      <c r="K4" s="4">
        <f>(J4/D13-1)</f>
        <v>0.45174747627101719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0.15419777000000001</v>
      </c>
      <c r="C6" s="40">
        <v>0</v>
      </c>
      <c r="D6" s="26">
        <f>(B6*C6)</f>
        <v>0</v>
      </c>
      <c r="E6" s="38">
        <f>(B6*J3)</f>
        <v>1.2093203190530099E-2</v>
      </c>
      <c r="G6" s="38"/>
      <c r="M6" t="s">
        <v>11</v>
      </c>
      <c r="N6" s="19">
        <f>($B$13/5)</f>
        <v>1.851091228</v>
      </c>
      <c r="O6" s="35">
        <f>($C$5*Params!K8)</f>
        <v>7.1418695478700056E-2</v>
      </c>
      <c r="P6" s="38">
        <f>(O6*N6)</f>
        <v>0.13220252071582494</v>
      </c>
      <c r="Q6" s="38">
        <f>N6*$J$3</f>
        <v>0.14517474762710172</v>
      </c>
    </row>
    <row r="7" spans="2:17">
      <c r="C7" s="38"/>
      <c r="D7" s="38"/>
      <c r="E7" s="38"/>
      <c r="G7" s="38"/>
      <c r="N7" s="19">
        <f>($B$13/5)</f>
        <v>1.851091228</v>
      </c>
      <c r="O7" s="35">
        <f>($C$5*Params!K9)</f>
        <v>8.7899932896861599E-2</v>
      </c>
      <c r="P7" s="38">
        <f>(O7*N7)</f>
        <v>0.16271079472716915</v>
      </c>
      <c r="Q7" s="38"/>
    </row>
    <row r="8" spans="2:17">
      <c r="C8" s="38"/>
      <c r="D8" s="38"/>
      <c r="E8" s="38"/>
      <c r="G8" s="38"/>
      <c r="N8" s="19">
        <f>($B$13/5)</f>
        <v>1.851091228</v>
      </c>
      <c r="O8" s="35">
        <f>($C$5*Params!K10)</f>
        <v>0.12086240773318471</v>
      </c>
      <c r="P8" s="38">
        <f>(O8*N8)</f>
        <v>0.22372734274985759</v>
      </c>
      <c r="Q8" s="38"/>
    </row>
    <row r="9" spans="2:17">
      <c r="C9" s="38"/>
      <c r="D9" s="38"/>
      <c r="E9" s="38"/>
      <c r="G9" s="38"/>
      <c r="N9" s="19">
        <f>($B$13/5)</f>
        <v>1.851091228</v>
      </c>
      <c r="O9" s="35">
        <f>($C$5*Params!K11)</f>
        <v>0.219749832242154</v>
      </c>
      <c r="P9" s="38">
        <f>(O9*N9)</f>
        <v>0.40677698681792285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0.9254176450107745</v>
      </c>
    </row>
    <row r="12" spans="2:17">
      <c r="C12" s="38"/>
      <c r="D12" s="38"/>
      <c r="E12" s="38"/>
      <c r="F12" t="s">
        <v>9</v>
      </c>
      <c r="G12" s="38">
        <f>(D13/B13)</f>
        <v>5.4022188905321747E-2</v>
      </c>
    </row>
    <row r="13" spans="2:17">
      <c r="B13">
        <f>(SUM(B5:B12))</f>
        <v>9.2554561399999997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1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5.6071470760268776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8.0863147463820617</v>
      </c>
      <c r="K4" s="4">
        <f>(J4/D10-1)</f>
        <v>-1.9840636802174294E-2</v>
      </c>
      <c r="O4" s="38"/>
      <c r="P4" s="38"/>
    </row>
    <row r="5" spans="2:16">
      <c r="B5" s="1">
        <v>1.44085</v>
      </c>
      <c r="C5" s="38">
        <f>(D5/B5)</f>
        <v>5.7257868619217822</v>
      </c>
      <c r="D5" s="38">
        <v>8.25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1.29422E-3</v>
      </c>
      <c r="C6" s="40">
        <v>0</v>
      </c>
      <c r="D6" s="40">
        <f>(B6*C6)</f>
        <v>0</v>
      </c>
      <c r="E6" s="38">
        <f>(B6*J3)</f>
        <v>7.2568818887355059E-3</v>
      </c>
      <c r="G6" s="38"/>
      <c r="H6" s="38"/>
      <c r="J6" s="38"/>
      <c r="M6" t="s">
        <v>11</v>
      </c>
      <c r="N6" s="1">
        <f>($B$5/5)</f>
        <v>0.28816999999999998</v>
      </c>
      <c r="O6" s="35">
        <f>($C$5*Params!K8)</f>
        <v>7.4435229204983173</v>
      </c>
      <c r="P6" s="38">
        <f>(O6*N6)</f>
        <v>2.145</v>
      </c>
    </row>
    <row r="7" spans="2:16">
      <c r="C7" s="38"/>
      <c r="D7" s="38"/>
      <c r="E7" s="38"/>
      <c r="G7" s="38"/>
      <c r="H7" s="38"/>
      <c r="J7" s="38"/>
      <c r="N7" s="1">
        <f>($B$5/5)</f>
        <v>0.28816999999999998</v>
      </c>
      <c r="O7" s="35">
        <f>($C$5*Params!K9)</f>
        <v>9.1612589790748515</v>
      </c>
      <c r="P7" s="38">
        <f>(O7*N7)</f>
        <v>2.6399999999999997</v>
      </c>
    </row>
    <row r="8" spans="2:16">
      <c r="C8" s="38"/>
      <c r="D8" s="38"/>
      <c r="E8" s="38"/>
      <c r="G8" s="38"/>
      <c r="H8" s="38"/>
      <c r="J8" s="38"/>
      <c r="N8" s="1">
        <f>($B$5/5)</f>
        <v>0.28816999999999998</v>
      </c>
      <c r="O8" s="35">
        <f>($C$5*Params!K10)</f>
        <v>12.596731096227922</v>
      </c>
      <c r="P8" s="38">
        <f>(O8*N8)</f>
        <v>3.63</v>
      </c>
    </row>
    <row r="9" spans="2:16">
      <c r="C9" s="38"/>
      <c r="D9" s="38"/>
      <c r="E9" s="38"/>
      <c r="F9" t="s">
        <v>9</v>
      </c>
      <c r="G9" s="38">
        <f>(D10/B10)</f>
        <v>5.7206483828642334</v>
      </c>
      <c r="H9" s="38"/>
      <c r="J9" s="38"/>
      <c r="N9" s="1">
        <f>($B$5/5)</f>
        <v>0.28816999999999998</v>
      </c>
      <c r="O9" s="35">
        <f>($C$5*Params!K11)</f>
        <v>22.903147447687129</v>
      </c>
      <c r="P9" s="38">
        <f>(O9*N9)</f>
        <v>6.6</v>
      </c>
    </row>
    <row r="10" spans="2:16">
      <c r="B10" s="1">
        <f>(SUM(B5:B9))</f>
        <v>1.4421442199999999</v>
      </c>
      <c r="C10" s="38"/>
      <c r="D10" s="38">
        <f>(SUM(D5:D9))</f>
        <v>8.25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15.014999999999999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0.48378056574072242</v>
      </c>
      <c r="M3" t="s">
        <v>4</v>
      </c>
      <c r="N3" s="19">
        <f>(INDEX(N5:N13,MATCH(MAX(O6),O5:O13,0))/0.9)</f>
        <v>11.955555555555556</v>
      </c>
      <c r="O3" s="39">
        <f>(MAX(O6)*0.85)</f>
        <v>0.39914430817843866</v>
      </c>
      <c r="P3" s="38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20.97488848827669</v>
      </c>
      <c r="K4" s="4">
        <f>(J4/D13-1)</f>
        <v>0.49316128696125872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54.116203149999997</v>
      </c>
      <c r="S5" s="38">
        <f>(T5/R5)</f>
        <v>0.35294419948602773</v>
      </c>
      <c r="T5" s="38">
        <f>(SUM(D5:D7))</f>
        <v>19.100000000000001</v>
      </c>
    </row>
    <row r="6" spans="2:20">
      <c r="B6" s="20">
        <v>0.54119167999999995</v>
      </c>
      <c r="C6" s="40">
        <v>0</v>
      </c>
      <c r="D6" s="40">
        <f>(B6*C6)</f>
        <v>0</v>
      </c>
      <c r="E6" s="38">
        <f>(B6*J3)</f>
        <v>0.26181801712457198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10.886481259999998</v>
      </c>
      <c r="O7" s="38">
        <f>($C$5*Params!K9)</f>
        <v>0.57106869288593487</v>
      </c>
      <c r="P7" s="38">
        <f>(O7*N7)</f>
        <v>6.2169286232754244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10.823240629999999</v>
      </c>
      <c r="O8" s="38">
        <f>($C$5*Params!K10)</f>
        <v>0.78521945271816052</v>
      </c>
      <c r="P8" s="38">
        <f>(O8*N8)</f>
        <v>8.4986190841255578</v>
      </c>
    </row>
    <row r="9" spans="2:20">
      <c r="N9" s="19">
        <f>(SUM(B$5:B$7)/5)</f>
        <v>10.823240629999999</v>
      </c>
      <c r="O9" s="38">
        <f>($C$5*Params!K11)</f>
        <v>1.4276717322148371</v>
      </c>
      <c r="P9" s="38">
        <f>(O9*N9)</f>
        <v>15.452034698410104</v>
      </c>
    </row>
    <row r="11" spans="2:20">
      <c r="P11" s="38">
        <f>(SUM(P6:P9))</f>
        <v>35.220279765811085</v>
      </c>
    </row>
    <row r="12" spans="2:20">
      <c r="F12" t="s">
        <v>9</v>
      </c>
      <c r="G12" s="38">
        <f>(D13/B13)</f>
        <v>0.3239975279062231</v>
      </c>
    </row>
    <row r="13" spans="2:20">
      <c r="B13">
        <f>(SUM(B5:B12))</f>
        <v>43.356203149999999</v>
      </c>
      <c r="D13" s="38">
        <f>(SUM(D5:D12))</f>
        <v>14.047302640000002</v>
      </c>
    </row>
    <row r="17" spans="18:20">
      <c r="R17">
        <f>(SUM(R5:R16))</f>
        <v>43.356203149999999</v>
      </c>
      <c r="T17" s="38">
        <f>(SUM(T5:T16))</f>
        <v>14.047302640000002</v>
      </c>
    </row>
  </sheetData>
  <conditionalFormatting sqref="C5 C7 G12 O7: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N8" sqref="N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0.123602204027272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5.0534744702177461</v>
      </c>
      <c r="K4" s="4">
        <f>(J4/D11-1)</f>
        <v>1.9861328749970433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0.98373110939538999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2.8767435740960177</v>
      </c>
      <c r="K4" s="4">
        <f>(J4/D10-1)</f>
        <v>-4.1085475301327445E-2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3.3281336621947722E-3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1.9948833171195464</v>
      </c>
      <c r="K4" s="4">
        <f>(J4/D10-1)</f>
        <v>-0.33503889429348455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0.13896661430537049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0.84544508811101304</v>
      </c>
      <c r="K4" s="4">
        <f>(J4/D9-1)</f>
        <v>-0.97071293861111474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566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1.5944892189931369E-3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5.4991208933680955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-263.45487910663184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-184.06487910663182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566</v>
      </c>
      <c r="E34">
        <f t="shared" ref="E34:E40" si="1">C34*D34</f>
        <v>3539.7639999999997</v>
      </c>
      <c r="F34" s="29">
        <f t="shared" ref="F34:F40" si="2">E34*$N$5</f>
        <v>3008.7993999999994</v>
      </c>
      <c r="G34" s="38">
        <v>3.5</v>
      </c>
      <c r="H34" s="30">
        <f>G50</f>
        <v>1.5615590400000001</v>
      </c>
      <c r="I34" s="39">
        <f t="shared" ref="I34:I41" si="3">((F34-H34*D34)*$J$3-G34)</f>
        <v>-0.11177899920830248</v>
      </c>
      <c r="J34">
        <v>1</v>
      </c>
      <c r="K34" s="44">
        <f t="shared" ref="K34:K40" si="4">I34*J34</f>
        <v>-0.11177899920830248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566</v>
      </c>
      <c r="E35">
        <f t="shared" si="1"/>
        <v>546.75599999999997</v>
      </c>
      <c r="F35" s="29">
        <f t="shared" si="2"/>
        <v>464.74259999999998</v>
      </c>
      <c r="G35" s="38">
        <v>3.5</v>
      </c>
      <c r="H35" s="30">
        <f>G51</f>
        <v>0.21337130135885166</v>
      </c>
      <c r="I35" s="39">
        <f t="shared" si="3"/>
        <v>-2.9515364583402812</v>
      </c>
      <c r="J35">
        <v>1</v>
      </c>
      <c r="K35" s="44">
        <f t="shared" si="4"/>
        <v>-2.9515364583402812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566</v>
      </c>
      <c r="E36">
        <f t="shared" si="1"/>
        <v>481.666</v>
      </c>
      <c r="F36" s="29">
        <f t="shared" si="2"/>
        <v>409.41609999999997</v>
      </c>
      <c r="G36" s="38">
        <v>3.5</v>
      </c>
      <c r="H36" s="30">
        <f>G52</f>
        <v>0.18479602162162162</v>
      </c>
      <c r="I36" s="39">
        <f t="shared" si="3"/>
        <v>-3.0139653219984739</v>
      </c>
      <c r="J36">
        <v>1</v>
      </c>
      <c r="K36" s="44">
        <f t="shared" si="4"/>
        <v>-3.0139653219984739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532</v>
      </c>
      <c r="E37">
        <f t="shared" si="1"/>
        <v>452.73199999999997</v>
      </c>
      <c r="F37" s="29">
        <f t="shared" si="2"/>
        <v>384.82219999999995</v>
      </c>
      <c r="G37" s="38">
        <v>0</v>
      </c>
      <c r="H37" s="30">
        <f>G52</f>
        <v>0.18479602162162162</v>
      </c>
      <c r="I37" s="39">
        <f t="shared" si="3"/>
        <v>0.45683824858093958</v>
      </c>
      <c r="J37">
        <v>3</v>
      </c>
      <c r="K37" s="44">
        <f t="shared" si="4"/>
        <v>1.3705147457428186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474</v>
      </c>
      <c r="E38">
        <f t="shared" si="1"/>
        <v>403.37399999999997</v>
      </c>
      <c r="F38" s="29">
        <f t="shared" si="2"/>
        <v>342.86789999999996</v>
      </c>
      <c r="G38" s="38">
        <v>0</v>
      </c>
      <c r="H38" s="30">
        <f>H37</f>
        <v>0.18479602162162162</v>
      </c>
      <c r="I38" s="39">
        <f t="shared" si="3"/>
        <v>0.40703257486346872</v>
      </c>
      <c r="J38">
        <v>1</v>
      </c>
      <c r="K38" s="44">
        <f t="shared" si="4"/>
        <v>0.40703257486346872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426</v>
      </c>
      <c r="E39">
        <f t="shared" si="1"/>
        <v>362.52600000000001</v>
      </c>
      <c r="F39" s="29">
        <f t="shared" si="2"/>
        <v>308.14710000000002</v>
      </c>
      <c r="G39" s="38">
        <v>0</v>
      </c>
      <c r="H39" s="30">
        <f>H38</f>
        <v>0.18479602162162162</v>
      </c>
      <c r="I39" s="39">
        <f t="shared" si="3"/>
        <v>0.3658140862696998</v>
      </c>
      <c r="J39">
        <v>1</v>
      </c>
      <c r="K39" s="44">
        <f t="shared" si="4"/>
        <v>0.3658140862696998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6.7831180063922802E-2</v>
      </c>
      <c r="J40" s="16">
        <v>1</v>
      </c>
      <c r="K40" s="46">
        <f t="shared" si="4"/>
        <v>6.7831180063922802E-2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292</v>
      </c>
      <c r="E41">
        <f>(C41*D41)</f>
        <v>248.49199999999999</v>
      </c>
      <c r="F41" s="29">
        <f>(E41*$N$5)</f>
        <v>211.2182</v>
      </c>
      <c r="G41" s="38">
        <v>0</v>
      </c>
      <c r="H41" s="29">
        <f>(H37)</f>
        <v>0.18479602162162162</v>
      </c>
      <c r="I41" s="39">
        <f t="shared" si="3"/>
        <v>0.2507458056120947</v>
      </c>
      <c r="J41">
        <v>1</v>
      </c>
      <c r="K41" s="44">
        <f>(I41*J41)</f>
        <v>0.2507458056120947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0.69276889336809688</v>
      </c>
      <c r="P46">
        <f>(O46/J3)</f>
        <v>434.47700060684997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$C$20</formula>
    </cfRule>
    <cfRule type="cellIs" dxfId="214" priority="6" operator="greaterThan">
      <formula>$C$20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0.29246644789392368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27.453685006791012</v>
      </c>
      <c r="K4" s="4">
        <f>(J4/D13-1)</f>
        <v>-0.14713719165763128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0.45516055999999999</v>
      </c>
      <c r="C6" s="40">
        <v>0</v>
      </c>
      <c r="D6" s="40">
        <f>(B6*C6)</f>
        <v>0</v>
      </c>
      <c r="E6" s="38">
        <f>(B6*J3)</f>
        <v>0.1331191922046091</v>
      </c>
      <c r="M6" t="s">
        <v>11</v>
      </c>
      <c r="N6" s="1">
        <f>($B$13/5)</f>
        <v>18.773903949999998</v>
      </c>
      <c r="O6" s="38">
        <f>($S$7*Params!K8)</f>
        <v>0.45397977002404738</v>
      </c>
      <c r="P6" s="38">
        <f>(O6*N6)</f>
        <v>8.5229725976745527</v>
      </c>
      <c r="R6" s="2">
        <f>(B6)</f>
        <v>0.45516055999999999</v>
      </c>
      <c r="S6" s="40">
        <v>0</v>
      </c>
      <c r="T6" s="40">
        <f>(D6)</f>
        <v>0</v>
      </c>
      <c r="U6" s="38">
        <f>(R6*J3)</f>
        <v>0.1331191922046091</v>
      </c>
    </row>
    <row r="7" spans="2:21">
      <c r="B7" s="1">
        <v>90.774969990000002</v>
      </c>
      <c r="C7" s="38">
        <f>(D7/B7)</f>
        <v>0.34921520771080566</v>
      </c>
      <c r="D7" s="38">
        <v>31.7</v>
      </c>
      <c r="E7" t="s">
        <v>15</v>
      </c>
      <c r="N7" s="1">
        <f>($B$13/5)</f>
        <v>18.773903949999998</v>
      </c>
      <c r="O7" s="38">
        <f>($S$7*Params!K9)</f>
        <v>0.55874433233728904</v>
      </c>
      <c r="P7" s="38">
        <f>(O7*N7)</f>
        <v>10.489812427907141</v>
      </c>
      <c r="R7" s="29">
        <f>B7</f>
        <v>90.774969990000002</v>
      </c>
      <c r="S7" s="38">
        <f>(T7/R7)</f>
        <v>0.34921520771080566</v>
      </c>
      <c r="T7" s="38">
        <f>D7</f>
        <v>31.7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18.773903949999998</v>
      </c>
      <c r="O8" s="38">
        <f>($C$7*Params!K10)</f>
        <v>0.76827345696377247</v>
      </c>
      <c r="P8" s="38">
        <f>(O8*N8)</f>
        <v>14.423492088372321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18.773903949999998</v>
      </c>
      <c r="O9" s="38">
        <f>($C$7*Params!K11)</f>
        <v>1.3968608308432227</v>
      </c>
      <c r="P9" s="38">
        <f>(O9*N9)</f>
        <v>26.224531069767856</v>
      </c>
    </row>
    <row r="10" spans="2:21">
      <c r="N10" s="1"/>
      <c r="P10" s="38"/>
    </row>
    <row r="11" spans="2:21">
      <c r="P11" s="38">
        <f>(SUM(P6:P9))</f>
        <v>59.660808183721869</v>
      </c>
    </row>
    <row r="12" spans="2:21">
      <c r="F12" t="s">
        <v>9</v>
      </c>
      <c r="G12" s="35">
        <f>(D13/B13)</f>
        <v>0.34292320527185832</v>
      </c>
    </row>
    <row r="13" spans="2:21">
      <c r="B13" s="1">
        <f>(SUM(B5:B12))</f>
        <v>93.869519749999995</v>
      </c>
      <c r="D13" s="38">
        <f>(SUM(D5:D12))</f>
        <v>32.190036590000005</v>
      </c>
      <c r="R13" s="1">
        <f>(SUM(R5:R12))</f>
        <v>93.869519749999995</v>
      </c>
      <c r="T13" s="38">
        <f>(SUM(T5:T12))</f>
        <v>32.190036590000005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0.1220756906529608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7.7037538598289261</v>
      </c>
      <c r="K4" s="4">
        <f>(J4/D14-1)</f>
        <v>-0.21597186162673054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4.4382050505492168E-2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4.4382050505492168E-2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2023-07-06T09:42:17Z</dcterms:modified>
</cp:coreProperties>
</file>