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27" i="2"/>
  <c r="K2" i="1"/>
  <c r="T2"/>
  <c r="Q2" l="1"/>
  <c r="C19"/>
  <c r="C14" l="1"/>
  <c r="C4"/>
  <c r="C37"/>
  <c r="C23"/>
  <c r="C45" l="1"/>
  <c r="C47" l="1"/>
  <c r="C46" l="1"/>
  <c r="C48"/>
  <c r="C18"/>
  <c r="C20"/>
  <c r="C43" l="1"/>
  <c r="C34" l="1"/>
  <c r="C33" l="1"/>
  <c r="C25"/>
  <c r="C40" l="1"/>
  <c r="C31" l="1"/>
  <c r="C36" l="1"/>
  <c r="C35" l="1"/>
  <c r="C50" l="1"/>
  <c r="C30" l="1"/>
  <c r="C32"/>
  <c r="C42" l="1"/>
  <c r="C38" l="1"/>
  <c r="C41" l="1"/>
  <c r="C44" l="1"/>
  <c r="C28" l="1"/>
  <c r="C49" l="1"/>
  <c r="C17" l="1"/>
  <c r="C39" l="1"/>
  <c r="C24" l="1"/>
  <c r="C27" l="1"/>
  <c r="C22" l="1"/>
  <c r="C21"/>
  <c r="C29"/>
  <c r="C26" l="1"/>
  <c r="C16" l="1"/>
  <c r="C15" l="1"/>
  <c r="C13" l="1"/>
  <c r="C12" l="1"/>
  <c r="C7" l="1"/>
  <c r="M8" s="1"/>
  <c r="M9" l="1"/>
  <c r="D46"/>
  <c r="D25"/>
  <c r="D33"/>
  <c r="D43"/>
  <c r="D34"/>
  <c r="D48"/>
  <c r="D37"/>
  <c r="D7"/>
  <c r="E7" s="1"/>
  <c r="D39"/>
  <c r="D42"/>
  <c r="D26"/>
  <c r="D30"/>
  <c r="D38"/>
  <c r="D41"/>
  <c r="D47"/>
  <c r="N9"/>
  <c r="D16"/>
  <c r="D45"/>
  <c r="D20"/>
  <c r="D14"/>
  <c r="D23"/>
  <c r="D18"/>
  <c r="D35"/>
  <c r="D21"/>
  <c r="D31"/>
  <c r="D50"/>
  <c r="D17"/>
  <c r="D24"/>
  <c r="D44"/>
  <c r="D28"/>
  <c r="D22"/>
  <c r="D15"/>
  <c r="D27"/>
  <c r="D36"/>
  <c r="D19"/>
  <c r="Q3"/>
  <c r="D32"/>
  <c r="D40"/>
  <c r="D29"/>
  <c r="D49"/>
  <c r="D13"/>
  <c r="D12"/>
  <c r="N8"/>
  <c r="N10" l="1"/>
  <c r="M10"/>
  <c r="N11" l="1"/>
  <c r="M11"/>
  <c r="N12" l="1"/>
  <c r="M12"/>
  <c r="M13" l="1"/>
  <c r="N13"/>
  <c r="N14" l="1"/>
  <c r="M14"/>
  <c r="N15" l="1"/>
  <c r="M15"/>
  <c r="M16" l="1"/>
  <c r="N16"/>
  <c r="M17" l="1"/>
  <c r="N17"/>
  <c r="N18" l="1"/>
  <c r="M18"/>
  <c r="N19" l="1"/>
  <c r="M19"/>
  <c r="M20" l="1"/>
  <c r="N20"/>
  <c r="N21" l="1"/>
  <c r="M21"/>
  <c r="M22" s="1"/>
  <c r="M23" l="1"/>
  <c r="N23"/>
  <c r="M24" l="1"/>
  <c r="N24"/>
  <c r="N25" l="1"/>
  <c r="M25"/>
  <c r="N26" l="1"/>
  <c r="M26"/>
  <c r="N27" l="1"/>
  <c r="M27"/>
  <c r="N28" l="1"/>
  <c r="M28"/>
  <c r="N29" l="1"/>
  <c r="M29"/>
  <c r="M30" l="1"/>
  <c r="N30"/>
  <c r="M31" l="1"/>
  <c r="N31"/>
  <c r="M32" l="1"/>
  <c r="N32"/>
  <c r="N33" l="1"/>
  <c r="M33"/>
  <c r="M34" l="1"/>
  <c r="N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<sst xmlns="http://schemas.openxmlformats.org/spreadsheetml/2006/main" count="102" uniqueCount="62">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</sst>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1267.4584830518941</c:v>
                </c:pt>
                <c:pt idx="1">
                  <c:v>1208.9228739128619</c:v>
                </c:pt>
                <c:pt idx="2">
                  <c:v>340.05</c:v>
                </c:pt>
                <c:pt idx="3">
                  <c:v>258.45792772397522</c:v>
                </c:pt>
                <c:pt idx="4">
                  <c:v>1019.4072290723765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1208.9228739128619</v>
          </cell>
        </row>
      </sheetData>
      <sheetData sheetId="1">
        <row r="4">
          <cell r="J4">
            <v>1267.4584830518941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3.7285191119803534</v>
          </cell>
        </row>
      </sheetData>
      <sheetData sheetId="4">
        <row r="47">
          <cell r="M47">
            <v>139.05000000000001</v>
          </cell>
          <cell r="O47">
            <v>1.5019926877257426</v>
          </cell>
        </row>
      </sheetData>
      <sheetData sheetId="5">
        <row r="4">
          <cell r="C4">
            <v>-109.33333333333333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38.6607128932351</v>
          </cell>
        </row>
      </sheetData>
      <sheetData sheetId="8">
        <row r="4">
          <cell r="J4">
            <v>11.948557985291322</v>
          </cell>
        </row>
      </sheetData>
      <sheetData sheetId="9">
        <row r="4">
          <cell r="J4">
            <v>21.165162178705256</v>
          </cell>
        </row>
      </sheetData>
      <sheetData sheetId="10">
        <row r="4">
          <cell r="J4">
            <v>12.264642631711702</v>
          </cell>
        </row>
      </sheetData>
      <sheetData sheetId="11">
        <row r="4">
          <cell r="J4">
            <v>46.767620482113514</v>
          </cell>
        </row>
      </sheetData>
      <sheetData sheetId="12">
        <row r="4">
          <cell r="J4">
            <v>3.7152899600121585</v>
          </cell>
        </row>
      </sheetData>
      <sheetData sheetId="13">
        <row r="4">
          <cell r="J4">
            <v>162.27486508121672</v>
          </cell>
        </row>
      </sheetData>
      <sheetData sheetId="14">
        <row r="4">
          <cell r="J4">
            <v>6.0516146544845419</v>
          </cell>
        </row>
      </sheetData>
      <sheetData sheetId="15">
        <row r="4">
          <cell r="J4">
            <v>37.426132341343852</v>
          </cell>
        </row>
      </sheetData>
      <sheetData sheetId="16">
        <row r="4">
          <cell r="J4">
            <v>6.3516536361091136</v>
          </cell>
        </row>
      </sheetData>
      <sheetData sheetId="17">
        <row r="4">
          <cell r="J4">
            <v>11.999300688854957</v>
          </cell>
        </row>
      </sheetData>
      <sheetData sheetId="18">
        <row r="4">
          <cell r="J4">
            <v>11.980253806867216</v>
          </cell>
        </row>
      </sheetData>
      <sheetData sheetId="19">
        <row r="4">
          <cell r="J4">
            <v>7.982898534995301</v>
          </cell>
        </row>
      </sheetData>
      <sheetData sheetId="20">
        <row r="4">
          <cell r="J4">
            <v>12.058131354961098</v>
          </cell>
        </row>
      </sheetData>
      <sheetData sheetId="21">
        <row r="4">
          <cell r="J4">
            <v>3.9511103486138381</v>
          </cell>
        </row>
      </sheetData>
      <sheetData sheetId="22">
        <row r="4">
          <cell r="J4">
            <v>23.337762767992849</v>
          </cell>
        </row>
      </sheetData>
      <sheetData sheetId="23">
        <row r="4">
          <cell r="J4">
            <v>47.327893849694057</v>
          </cell>
        </row>
      </sheetData>
      <sheetData sheetId="24">
        <row r="4">
          <cell r="J4">
            <v>43.204804622155983</v>
          </cell>
        </row>
      </sheetData>
      <sheetData sheetId="25">
        <row r="4">
          <cell r="J4">
            <v>44.455835333935191</v>
          </cell>
        </row>
      </sheetData>
      <sheetData sheetId="26">
        <row r="4">
          <cell r="J4">
            <v>4.2731018511624894</v>
          </cell>
        </row>
      </sheetData>
      <sheetData sheetId="27">
        <row r="4">
          <cell r="J4">
            <v>258.45792772397522</v>
          </cell>
        </row>
      </sheetData>
      <sheetData sheetId="28">
        <row r="4">
          <cell r="J4">
            <v>0.98611571052575031</v>
          </cell>
        </row>
      </sheetData>
      <sheetData sheetId="29">
        <row r="4">
          <cell r="J4">
            <v>12.146725343045215</v>
          </cell>
        </row>
      </sheetData>
      <sheetData sheetId="30">
        <row r="4">
          <cell r="J4">
            <v>19.330942206814591</v>
          </cell>
        </row>
      </sheetData>
      <sheetData sheetId="31">
        <row r="4">
          <cell r="J4">
            <v>4.3664898809465145</v>
          </cell>
        </row>
      </sheetData>
      <sheetData sheetId="32">
        <row r="4">
          <cell r="J4">
            <v>2.2727884295453054</v>
          </cell>
        </row>
      </sheetData>
      <sheetData sheetId="33">
        <row r="4">
          <cell r="J4">
            <v>2.5308383000931447</v>
          </cell>
        </row>
      </sheetData>
      <sheetData sheetId="34">
        <row r="8">
          <cell r="F8">
            <v>0.05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80.51</f>
        <v>80.510000000000005</v>
      </c>
      <c r="J2" t="s">
        <v>6</v>
      </c>
      <c r="K2" s="9">
        <f>9.93+37.53+0.82</f>
        <v>48.28</v>
      </c>
      <c r="M2" t="s">
        <v>59</v>
      </c>
      <c r="N2" s="9">
        <f>340.05</f>
        <v>340.05</v>
      </c>
      <c r="P2" t="s">
        <v>8</v>
      </c>
      <c r="Q2" s="10">
        <f>N2+K2+H2</f>
        <v>468.84000000000003</v>
      </c>
      <c r="S2" s="7" t="s">
        <v>1</v>
      </c>
      <c r="T2" s="7">
        <f>3*3</f>
        <v>9</v>
      </c>
    </row>
    <row r="3" spans="2:20">
      <c r="B3" s="26"/>
      <c r="C3" s="11"/>
      <c r="D3" s="7"/>
      <c r="E3" s="7"/>
      <c r="Q3" s="30">
        <f>Q2/C7</f>
        <v>0.11353786833200707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4129.3711682961984</v>
      </c>
      <c r="D7" s="20">
        <f>(C7*[1]Feuil1!$K$2-C4)/C4</f>
        <v>0.48046075039146668</v>
      </c>
      <c r="E7" s="31">
        <f>C7-C7/(1+D7)</f>
        <v>1340.1238564682412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1267.4584830518941</v>
      </c>
    </row>
    <row r="9" spans="2:20">
      <c r="M9" s="17" t="str">
        <f>IF(C13&gt;C7*[2]Params!F8,B13,"Others")</f>
        <v>ETH</v>
      </c>
      <c r="N9" s="18">
        <f>IF(C13&gt;C7*0.1,C13,C7)</f>
        <v>1208.9228739128619</v>
      </c>
    </row>
    <row r="10" spans="2:20">
      <c r="M10" s="17" t="str">
        <f>IF(OR(M9="",M9="Others"),"",IF(C14&gt;C7*[2]Params!F8,B14,"Others"))</f>
        <v>FDUSD</v>
      </c>
      <c r="N10" s="18">
        <f>IF(OR(M9="",M9="Others"),"",IF(C14&gt;$C$7*[2]Params!F8,C14,SUM(C14:C39)))</f>
        <v>340.05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SOL</v>
      </c>
      <c r="N11" s="18">
        <f>IF(OR(M10="",M10="Others"),"",IF(C15&gt;$C$7*[2]Params!F$8,C15,SUM(C15:C39)))</f>
        <v>258.45792772397522</v>
      </c>
    </row>
    <row r="12" spans="2:20">
      <c r="B12" s="7" t="s">
        <v>4</v>
      </c>
      <c r="C12" s="1">
        <f>[2]BTC!J4</f>
        <v>1267.4584830518941</v>
      </c>
      <c r="D12" s="20">
        <f>C12/$C$7</f>
        <v>0.30693740799639829</v>
      </c>
      <c r="M12" s="17" t="str">
        <f>IF(OR(M11="",M11="Others"),"",IF(C16&gt;C7*[2]Params!F8,B16,"Others"))</f>
        <v>Others</v>
      </c>
      <c r="N12" s="21">
        <f>IF(OR(M11="",M11="Others"),"",IF(C16&gt;$C$7*[2]Params!F$8,C16,SUM(C16:C39)))</f>
        <v>1019.4072290723765</v>
      </c>
    </row>
    <row r="13" spans="2:20">
      <c r="B13" s="7" t="s">
        <v>19</v>
      </c>
      <c r="C13" s="1">
        <f>[2]ETH!J4</f>
        <v>1208.9228739128619</v>
      </c>
      <c r="D13" s="20">
        <f t="shared" ref="D13:D50" si="0">C13/$C$7</f>
        <v>0.29276197867475068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59</v>
      </c>
      <c r="C14" s="1">
        <f>$N$2</f>
        <v>340.05</v>
      </c>
      <c r="D14" s="20">
        <f t="shared" si="0"/>
        <v>8.234910017553751E-2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258.45792772397522</v>
      </c>
      <c r="D15" s="20">
        <f t="shared" si="0"/>
        <v>6.2590141982953887E-2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162.27486508121672</v>
      </c>
      <c r="D16" s="20">
        <f t="shared" si="0"/>
        <v>3.9297718337141449E-2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[2]ATLAS!M47</f>
        <v>139.05000000000001</v>
      </c>
      <c r="D17" s="20">
        <f t="shared" si="0"/>
        <v>3.3673407967676788E-2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22</v>
      </c>
      <c r="C18" s="1">
        <f>-[2]BIGTIME!$C$4</f>
        <v>109.33333333333333</v>
      </c>
      <c r="D18" s="20">
        <f>C18/$C$7</f>
        <v>2.6476993439765038E-2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5</v>
      </c>
      <c r="C19" s="1">
        <f>H$2</f>
        <v>80.510000000000005</v>
      </c>
      <c r="D19" s="20">
        <f>C19/$C$7</f>
        <v>1.9496915321666006E-2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7" t="s">
        <v>21</v>
      </c>
      <c r="C20" s="1">
        <f>[2]DefiCake!$Y$2</f>
        <v>62.55</v>
      </c>
      <c r="D20" s="20">
        <f t="shared" si="0"/>
        <v>1.5147584813938747E-2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47</v>
      </c>
      <c r="C21" s="9">
        <f>[2]AVAX!$J$4</f>
        <v>46.767620482113514</v>
      </c>
      <c r="D21" s="20">
        <f t="shared" si="0"/>
        <v>1.1325603481997017E-2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32</v>
      </c>
      <c r="C22" s="9">
        <f>[2]MATIC!$J$4</f>
        <v>47.327893849694057</v>
      </c>
      <c r="D22" s="20">
        <f t="shared" si="0"/>
        <v>1.1461283551612002E-2</v>
      </c>
      <c r="M22" s="17" t="str">
        <f>IF(OR(M21="",M21="Others"),"",IF(C26&gt;C7*[2]Params!F8,B26,"Others"))</f>
        <v/>
      </c>
      <c r="N22" s="18"/>
    </row>
    <row r="23" spans="2:17">
      <c r="B23" s="7" t="s">
        <v>6</v>
      </c>
      <c r="C23" s="1">
        <f>$K$2</f>
        <v>48.28</v>
      </c>
      <c r="D23" s="20">
        <f t="shared" si="0"/>
        <v>1.169185283480356E-2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44.455835333935191</v>
      </c>
      <c r="D24" s="20">
        <f t="shared" si="0"/>
        <v>1.0765763967950093E-2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43.204804622155983</v>
      </c>
      <c r="D25" s="20">
        <f t="shared" si="0"/>
        <v>1.0462804834272751E-2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45</v>
      </c>
      <c r="C26" s="9">
        <f>[2]ADA!$J$4</f>
        <v>38.6607128932351</v>
      </c>
      <c r="D26" s="20">
        <f t="shared" si="0"/>
        <v>9.3623729419282809E-3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42</v>
      </c>
      <c r="C27" s="1">
        <f>[2]DOT!$J$4</f>
        <v>37.426132341343852</v>
      </c>
      <c r="D27" s="20">
        <f t="shared" si="0"/>
        <v>9.0633975043677376E-3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49</v>
      </c>
      <c r="C28" s="1">
        <f>[2]LUNC!J4</f>
        <v>23.337762767992849</v>
      </c>
      <c r="D28" s="20">
        <f t="shared" si="0"/>
        <v>5.6516505339049335E-3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21.165162178705256</v>
      </c>
      <c r="D29" s="20">
        <f t="shared" si="0"/>
        <v>5.1255170136323977E-3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41</v>
      </c>
      <c r="C30" s="1">
        <f>[2]XRP!$J$4</f>
        <v>19.330942206814591</v>
      </c>
      <c r="D30" s="20">
        <f t="shared" si="0"/>
        <v>4.6813283231186614E-3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55</v>
      </c>
      <c r="C31" s="9">
        <f>[2]UNI!$J$4</f>
        <v>12.146725343045215</v>
      </c>
      <c r="D31" s="20">
        <f t="shared" si="0"/>
        <v>2.9415436026442305E-3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12.264642631711702</v>
      </c>
      <c r="D32" s="20">
        <f t="shared" si="0"/>
        <v>2.970099352142317E-3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11.948557985291322</v>
      </c>
      <c r="D33" s="20">
        <f t="shared" si="0"/>
        <v>2.8935538846757056E-3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12.058131354961098</v>
      </c>
      <c r="D34" s="20">
        <f t="shared" si="0"/>
        <v>2.9200890071444828E-3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11.980253806867216</v>
      </c>
      <c r="D35" s="20">
        <f t="shared" si="0"/>
        <v>2.9012295864433847E-3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11.999300688854957</v>
      </c>
      <c r="D36" s="20">
        <f t="shared" si="0"/>
        <v>2.905842124578483E-3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9</v>
      </c>
      <c r="D37" s="20">
        <f t="shared" si="0"/>
        <v>2.179508606322122E-3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54</v>
      </c>
      <c r="C38" s="9">
        <f>[2]LINK!$J$4</f>
        <v>7.982898534995301</v>
      </c>
      <c r="D38" s="20">
        <f t="shared" si="0"/>
        <v>1.9331995622687242E-3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6.3516536361091136</v>
      </c>
      <c r="D39" s="20">
        <f t="shared" si="0"/>
        <v>1.5381648626974459E-3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6.0516146544845419</v>
      </c>
      <c r="D40" s="20">
        <f t="shared" si="0"/>
        <v>1.4655051357326816E-3</v>
      </c>
    </row>
    <row r="41" spans="2:14">
      <c r="B41" s="22" t="s">
        <v>37</v>
      </c>
      <c r="C41" s="9">
        <f>[2]GRT!$J$4</f>
        <v>4.3664898809465145</v>
      </c>
      <c r="D41" s="20">
        <f t="shared" si="0"/>
        <v>1.0574224749934874E-3</v>
      </c>
    </row>
    <row r="42" spans="2:14">
      <c r="B42" s="22" t="s">
        <v>56</v>
      </c>
      <c r="C42" s="9">
        <f>[2]SHIB!$J$4</f>
        <v>4.2731018511624894</v>
      </c>
      <c r="D42" s="20">
        <f t="shared" si="0"/>
        <v>1.0348069178110707E-3</v>
      </c>
    </row>
    <row r="43" spans="2:14">
      <c r="B43" s="7" t="s">
        <v>25</v>
      </c>
      <c r="C43" s="1">
        <f>[2]POLIS!J4</f>
        <v>3.7285191119803534</v>
      </c>
      <c r="D43" s="20">
        <f t="shared" si="0"/>
        <v>9.0292661037752171E-4</v>
      </c>
    </row>
    <row r="44" spans="2:14">
      <c r="B44" s="22" t="s">
        <v>23</v>
      </c>
      <c r="C44" s="9">
        <f>[2]LUNA!J4</f>
        <v>3.9511103486138381</v>
      </c>
      <c r="D44" s="20">
        <f t="shared" si="0"/>
        <v>9.5683100103691773E-4</v>
      </c>
    </row>
    <row r="45" spans="2:14">
      <c r="B45" s="22" t="s">
        <v>36</v>
      </c>
      <c r="C45" s="9">
        <f>[2]AMP!$J$4</f>
        <v>3.7152899600121585</v>
      </c>
      <c r="D45" s="20">
        <f t="shared" si="0"/>
        <v>8.9972293809207466E-4</v>
      </c>
    </row>
    <row r="46" spans="2:14">
      <c r="B46" s="22" t="s">
        <v>40</v>
      </c>
      <c r="C46" s="9">
        <f>[2]SHPING!$J$4</f>
        <v>2.5308383000931447</v>
      </c>
      <c r="D46" s="20">
        <f t="shared" si="0"/>
        <v>6.1288709514029538E-4</v>
      </c>
    </row>
    <row r="47" spans="2:14">
      <c r="B47" s="22" t="s">
        <v>50</v>
      </c>
      <c r="C47" s="9">
        <f>[2]KAVA!$J$4</f>
        <v>2.2727884295453054</v>
      </c>
      <c r="D47" s="20">
        <f t="shared" si="0"/>
        <v>5.5039577139370365E-4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4.1090847270581067E-4</v>
      </c>
    </row>
    <row r="49" spans="2:4">
      <c r="B49" s="7" t="s">
        <v>28</v>
      </c>
      <c r="C49" s="1">
        <f>[2]ATLAS!O47</f>
        <v>1.5019926877257426</v>
      </c>
      <c r="D49" s="20">
        <f t="shared" si="0"/>
        <v>3.6373399883679461E-4</v>
      </c>
    </row>
    <row r="50" spans="2:4">
      <c r="B50" s="22" t="s">
        <v>43</v>
      </c>
      <c r="C50" s="9">
        <f>[2]TRX!$J$4</f>
        <v>0.98611571052575031</v>
      </c>
      <c r="D50" s="20">
        <f t="shared" si="0"/>
        <v>2.3880529754670302E-4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C21" sqref="C2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2023-12-11T13:53:14Z</dcterms:modified>
</cp:coreProperties>
</file>