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H2" i="1"/>
  <c r="N2"/>
  <c r="C41"/>
  <c r="C50"/>
  <c r="K2"/>
  <c r="C49"/>
  <c r="T2"/>
  <c r="C27" i="2"/>
  <c r="Q2" i="1" l="1"/>
  <c r="C27"/>
  <c r="C14" l="1"/>
  <c r="C4"/>
  <c r="C37"/>
  <c r="C21"/>
  <c r="C45" l="1"/>
  <c r="C48" l="1"/>
  <c r="C47" l="1"/>
  <c r="C51"/>
  <c r="C17"/>
  <c r="C19"/>
  <c r="C46" l="1"/>
  <c r="C36" l="1"/>
  <c r="C34" l="1"/>
  <c r="C40" l="1"/>
  <c r="C53" l="1"/>
  <c r="C30" l="1"/>
  <c r="C32"/>
  <c r="C42" l="1"/>
  <c r="C43" l="1"/>
  <c r="C29" l="1"/>
  <c r="C52" l="1"/>
  <c r="C39" l="1"/>
  <c r="C33" l="1"/>
  <c r="C38"/>
  <c r="C35"/>
  <c r="C22" l="1"/>
  <c r="C20"/>
  <c r="C23" l="1"/>
  <c r="C25" l="1"/>
  <c r="C44" l="1"/>
  <c r="C16" l="1"/>
  <c r="C15" l="1"/>
  <c r="C13"/>
  <c r="C12" l="1"/>
  <c r="C28" l="1"/>
  <c r="C18" l="1"/>
  <c r="C24" l="1"/>
  <c r="C26" l="1"/>
  <c r="C7" l="1"/>
  <c r="C31"/>
  <c r="D53" l="1"/>
  <c r="D52"/>
  <c r="D25"/>
  <c r="D38"/>
  <c r="D15"/>
  <c r="D26"/>
  <c r="D30"/>
  <c r="D22"/>
  <c r="D44"/>
  <c r="D31"/>
  <c r="D47"/>
  <c r="D21"/>
  <c r="D40"/>
  <c r="D12"/>
  <c r="M8"/>
  <c r="D41"/>
  <c r="Q3"/>
  <c r="D18"/>
  <c r="D24"/>
  <c r="D28"/>
  <c r="D42"/>
  <c r="D50"/>
  <c r="D39"/>
  <c r="N9"/>
  <c r="D32"/>
  <c r="D14"/>
  <c r="D23"/>
  <c r="D13"/>
  <c r="D7"/>
  <c r="E7" s="1"/>
  <c r="D33"/>
  <c r="D46"/>
  <c r="D35"/>
  <c r="D49"/>
  <c r="D20"/>
  <c r="N8"/>
  <c r="D45"/>
  <c r="D19"/>
  <c r="D43"/>
  <c r="D34"/>
  <c r="D17"/>
  <c r="D51"/>
  <c r="M9"/>
  <c r="N10" s="1"/>
  <c r="D48"/>
  <c r="D16"/>
  <c r="D36"/>
  <c r="D29"/>
  <c r="D27"/>
  <c r="D37"/>
  <c r="M10" l="1"/>
  <c r="N11" s="1"/>
  <c r="M11" l="1"/>
  <c r="N12" s="1"/>
  <c r="M12" l="1"/>
  <c r="N13" s="1"/>
  <c r="M13" l="1"/>
  <c r="N14" l="1"/>
  <c r="M14"/>
  <c r="N15" s="1"/>
  <c r="M15" l="1"/>
  <c r="N16" s="1"/>
  <c r="M16" l="1"/>
  <c r="N17" s="1"/>
  <c r="M17" l="1"/>
  <c r="N18" s="1"/>
  <c r="M18" l="1"/>
  <c r="N19" s="1"/>
  <c r="M19" l="1"/>
  <c r="N20" s="1"/>
  <c r="M20" l="1"/>
  <c r="N21" s="1"/>
  <c r="M21" l="1"/>
  <c r="M22" l="1"/>
  <c r="N22"/>
  <c r="M23" l="1"/>
  <c r="N23"/>
  <c r="M24" l="1"/>
  <c r="N24"/>
  <c r="N25" l="1"/>
  <c r="M25"/>
  <c r="N26" s="1"/>
  <c r="M26" l="1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<sst xmlns="http://schemas.openxmlformats.org/spreadsheetml/2006/main" count="105" uniqueCount="65">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</sst>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1268.5341488767599</c:v>
                </c:pt>
                <c:pt idx="1">
                  <c:v>1254.2327684658021</c:v>
                </c:pt>
                <c:pt idx="2">
                  <c:v>352.18</c:v>
                </c:pt>
                <c:pt idx="3">
                  <c:v>286.17418496922028</c:v>
                </c:pt>
                <c:pt idx="4">
                  <c:v>1055.7196587881701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1268.5341488767599</v>
          </cell>
        </row>
      </sheetData>
      <sheetData sheetId="1">
        <row r="4">
          <cell r="J4">
            <v>1254.2327684658021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2.9705055443363699</v>
          </cell>
        </row>
      </sheetData>
      <sheetData sheetId="4">
        <row r="47">
          <cell r="M47">
            <v>117.75</v>
          </cell>
          <cell r="O47">
            <v>1.7505788929914736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4.316012555975802</v>
          </cell>
        </row>
      </sheetData>
      <sheetData sheetId="8">
        <row r="4">
          <cell r="J4">
            <v>43.579535079935916</v>
          </cell>
        </row>
      </sheetData>
      <sheetData sheetId="9">
        <row r="4">
          <cell r="J4">
            <v>12.814034323392928</v>
          </cell>
        </row>
      </sheetData>
      <sheetData sheetId="10">
        <row r="4">
          <cell r="J4">
            <v>22.544332054873756</v>
          </cell>
        </row>
      </sheetData>
      <sheetData sheetId="11">
        <row r="4">
          <cell r="J4">
            <v>13.321694878735629</v>
          </cell>
        </row>
      </sheetData>
      <sheetData sheetId="12">
        <row r="4">
          <cell r="J4">
            <v>55.341385634666111</v>
          </cell>
        </row>
      </sheetData>
      <sheetData sheetId="13">
        <row r="4">
          <cell r="J4">
            <v>3.7322304624698446</v>
          </cell>
        </row>
      </sheetData>
      <sheetData sheetId="14">
        <row r="4">
          <cell r="J4">
            <v>174.10047670400451</v>
          </cell>
        </row>
      </sheetData>
      <sheetData sheetId="15">
        <row r="4">
          <cell r="J4">
            <v>5.7042069502913186</v>
          </cell>
        </row>
      </sheetData>
      <sheetData sheetId="16">
        <row r="4">
          <cell r="J4">
            <v>40.730900952666808</v>
          </cell>
        </row>
      </sheetData>
      <sheetData sheetId="17">
        <row r="4">
          <cell r="J4">
            <v>5.8256153659899343</v>
          </cell>
        </row>
      </sheetData>
      <sheetData sheetId="18">
        <row r="4">
          <cell r="J4">
            <v>4.3821645972801564</v>
          </cell>
        </row>
      </sheetData>
      <sheetData sheetId="19">
        <row r="4">
          <cell r="J4">
            <v>14.56814611992117</v>
          </cell>
        </row>
      </sheetData>
      <sheetData sheetId="20">
        <row r="4">
          <cell r="J4">
            <v>2.2709352026277578</v>
          </cell>
        </row>
      </sheetData>
      <sheetData sheetId="21">
        <row r="4">
          <cell r="J4">
            <v>12.003018407452531</v>
          </cell>
        </row>
      </sheetData>
      <sheetData sheetId="22">
        <row r="4">
          <cell r="J4">
            <v>8.0337205275921253</v>
          </cell>
        </row>
      </sheetData>
      <sheetData sheetId="23">
        <row r="4">
          <cell r="J4">
            <v>11.703824848016154</v>
          </cell>
        </row>
      </sheetData>
      <sheetData sheetId="24">
        <row r="4">
          <cell r="J4">
            <v>3.8139461527569973</v>
          </cell>
        </row>
      </sheetData>
      <sheetData sheetId="25">
        <row r="4">
          <cell r="J4">
            <v>19.476116970390567</v>
          </cell>
        </row>
      </sheetData>
      <sheetData sheetId="26">
        <row r="4">
          <cell r="J4">
            <v>45.73394726927377</v>
          </cell>
        </row>
      </sheetData>
      <sheetData sheetId="27">
        <row r="4">
          <cell r="J4">
            <v>1.9282642083661548</v>
          </cell>
        </row>
      </sheetData>
      <sheetData sheetId="28">
        <row r="4">
          <cell r="J4">
            <v>42.066693429864181</v>
          </cell>
        </row>
      </sheetData>
      <sheetData sheetId="29">
        <row r="4">
          <cell r="J4">
            <v>47.139074516511528</v>
          </cell>
        </row>
      </sheetData>
      <sheetData sheetId="30">
        <row r="4">
          <cell r="J4">
            <v>3.1774627651069438</v>
          </cell>
        </row>
      </sheetData>
      <sheetData sheetId="31">
        <row r="4">
          <cell r="J4">
            <v>4.6075433652204323</v>
          </cell>
        </row>
      </sheetData>
      <sheetData sheetId="32">
        <row r="4">
          <cell r="J4">
            <v>2.8665376322603571</v>
          </cell>
        </row>
      </sheetData>
      <sheetData sheetId="33">
        <row r="4">
          <cell r="J4">
            <v>286.17418496922028</v>
          </cell>
        </row>
      </sheetData>
      <sheetData sheetId="34">
        <row r="4">
          <cell r="J4">
            <v>0.94665304153073093</v>
          </cell>
        </row>
      </sheetData>
      <sheetData sheetId="35">
        <row r="4">
          <cell r="J4">
            <v>12.299954590503683</v>
          </cell>
        </row>
      </sheetData>
      <sheetData sheetId="36">
        <row r="4">
          <cell r="J4">
            <v>18.923352143164703</v>
          </cell>
        </row>
      </sheetData>
      <sheetData sheetId="37"/>
      <sheetData sheetId="3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3"/>
  <sheetViews>
    <sheetView tabSelected="1" workbookViewId="0">
      <selection activeCell="K2" sqref="K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26.71+5.53</f>
        <v>32.24</v>
      </c>
      <c r="J2" t="s">
        <v>6</v>
      </c>
      <c r="K2" s="9">
        <f>10.78+37.53</f>
        <v>48.31</v>
      </c>
      <c r="M2" t="s">
        <v>59</v>
      </c>
      <c r="N2" s="9">
        <f>352.18</f>
        <v>352.18</v>
      </c>
      <c r="P2" t="s">
        <v>8</v>
      </c>
      <c r="Q2" s="10">
        <f>N2+K2+H2</f>
        <v>432.73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0.1026194785423018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SUM(C12:C53)</f>
        <v>4216.8407610999511</v>
      </c>
      <c r="D7" s="20">
        <f>(C7*[1]Feuil1!$K$2-C4)/C4</f>
        <v>0.49556418666613533</v>
      </c>
      <c r="E7" s="31">
        <f>C7-C7/(1+D7)</f>
        <v>1397.2755437086466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1268.5341488767599</v>
      </c>
    </row>
    <row r="9" spans="2:20">
      <c r="M9" s="17" t="str">
        <f>IF(C13&gt;C7*Params!F8,B13,"Others")</f>
        <v>BTC</v>
      </c>
      <c r="N9" s="18">
        <f>IF(C13&gt;C7*0.1,C13,C7)</f>
        <v>1254.2327684658021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352.18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IF(OR(M10="",M10="Others"),"",IF(C15&gt;$C$7*Params!F$8,C15,SUM(C15:C53)))</f>
        <v>286.17418496922028</v>
      </c>
    </row>
    <row r="12" spans="2:20">
      <c r="B12" s="7" t="s">
        <v>19</v>
      </c>
      <c r="C12" s="1">
        <f>[2]ETH!J4</f>
        <v>1268.5341488767599</v>
      </c>
      <c r="D12" s="20">
        <f>C12/$C$7</f>
        <v>0.30082571781673501</v>
      </c>
      <c r="M12" s="17" t="str">
        <f>IF(OR(M11="",M11="Others"),"",IF(C16&gt;C7*Params!F8,B16,"Others"))</f>
        <v>Others</v>
      </c>
      <c r="N12" s="21">
        <f>IF(OR(M11="",M11="Others"),"",IF(C16&gt;$C$7*Params!F$8,C16,SUM(C16:C53)))</f>
        <v>1055.7196587881701</v>
      </c>
    </row>
    <row r="13" spans="2:20">
      <c r="B13" s="7" t="s">
        <v>4</v>
      </c>
      <c r="C13" s="1">
        <f>[2]BTC!J4</f>
        <v>1254.2327684658021</v>
      </c>
      <c r="D13" s="20">
        <f t="shared" ref="D13:D53" si="0">C13/$C$7</f>
        <v>0.29743422612397602</v>
      </c>
      <c r="M13" s="17" t="str">
        <f>IF(OR(M12="",M12="Others"),"",IF(C17&gt;C7*Params!F8,B17,"Others"))</f>
        <v/>
      </c>
      <c r="N13" s="18" t="str">
        <f>IF(OR(M12="",M12="Others"),"",IF(C17&gt;$C$7*Params!F$8,C17,SUM(C17:C53)))</f>
        <v/>
      </c>
      <c r="Q13" s="23"/>
    </row>
    <row r="14" spans="2:20">
      <c r="B14" s="7" t="s">
        <v>59</v>
      </c>
      <c r="C14" s="1">
        <f>$N$2</f>
        <v>352.18</v>
      </c>
      <c r="D14" s="20">
        <f t="shared" si="0"/>
        <v>8.3517500411406292E-2</v>
      </c>
      <c r="M14" s="17" t="str">
        <f>IF(OR(M13="",M13="Others"),"",IF(C18&gt;C7*Params!F8,B18,"Others"))</f>
        <v/>
      </c>
      <c r="N14" s="18" t="str">
        <f>IF(OR(M13="",M13="Others"),"",IF(C18&gt;$C$7*Params!F$8,C18,SUM(C18:C40)))</f>
        <v/>
      </c>
    </row>
    <row r="15" spans="2:20">
      <c r="B15" s="7" t="s">
        <v>24</v>
      </c>
      <c r="C15" s="1">
        <f>[2]SOL!J4</f>
        <v>286.17418496922028</v>
      </c>
      <c r="D15" s="20">
        <f t="shared" si="0"/>
        <v>6.7864593704641707E-2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174.10047670400451</v>
      </c>
      <c r="D16" s="20">
        <f t="shared" si="0"/>
        <v>4.1286945978626637E-2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3.3200210283368961E-2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2.7923748291904967E-2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1.4833379665890918E-2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55.341385634666111</v>
      </c>
      <c r="D20" s="20">
        <f t="shared" si="0"/>
        <v>1.3123897431742351E-2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48.31</v>
      </c>
      <c r="D21" s="20">
        <f t="shared" si="0"/>
        <v>1.1456443991353963E-2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32</v>
      </c>
      <c r="C22" s="9">
        <f>[2]MATIC!$J$4</f>
        <v>45.73394726927377</v>
      </c>
      <c r="D22" s="20">
        <f t="shared" si="0"/>
        <v>1.0845547617345692E-2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38</v>
      </c>
      <c r="C23" s="9">
        <f>[2]NEAR!$J$4</f>
        <v>47.139074516511528</v>
      </c>
      <c r="D23" s="20">
        <f t="shared" si="0"/>
        <v>1.117876561793987E-2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43.579535079935916</v>
      </c>
      <c r="D24" s="20">
        <f t="shared" si="0"/>
        <v>1.0334640919323764E-2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42</v>
      </c>
      <c r="C25" s="1">
        <f>[2]DOT!$J$4</f>
        <v>40.730900952666808</v>
      </c>
      <c r="D25" s="20">
        <f t="shared" si="0"/>
        <v>9.6591034047115096E-3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57</v>
      </c>
      <c r="C26" s="9">
        <f>[2]MINA!$J$4</f>
        <v>42.066693429864181</v>
      </c>
      <c r="D26" s="20">
        <f t="shared" si="0"/>
        <v>9.9758790556964735E-3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32.24</v>
      </c>
      <c r="D27" s="20">
        <f t="shared" si="0"/>
        <v>7.6455341395415388E-3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22.544332054873756</v>
      </c>
      <c r="D28" s="20">
        <f t="shared" si="0"/>
        <v>5.3462611779993155E-3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19.476116970390567</v>
      </c>
      <c r="D29" s="20">
        <f t="shared" si="0"/>
        <v>4.6186512780032694E-3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18.923352143164703</v>
      </c>
      <c r="D30" s="20">
        <f t="shared" si="0"/>
        <v>4.4875662172807777E-3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14.56814611992117</v>
      </c>
      <c r="D31" s="20">
        <f t="shared" si="0"/>
        <v>3.4547536758587748E-3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13.321694878735629</v>
      </c>
      <c r="D32" s="20">
        <f t="shared" si="0"/>
        <v>3.1591647950350164E-3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55</v>
      </c>
      <c r="C33" s="9">
        <f>[2]UNI!$J$4</f>
        <v>12.299954590503683</v>
      </c>
      <c r="D33" s="20">
        <f t="shared" si="0"/>
        <v>2.916864849147226E-3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46</v>
      </c>
      <c r="C34" s="9">
        <f>[2]ALGO!$J$4</f>
        <v>12.814034323392928</v>
      </c>
      <c r="D34" s="20">
        <f t="shared" si="0"/>
        <v>3.0387759579639483E-3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12.003018407452531</v>
      </c>
      <c r="D35" s="20">
        <f t="shared" si="0"/>
        <v>2.8464481083040889E-3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11.703824848016154</v>
      </c>
      <c r="D36" s="20">
        <f t="shared" si="0"/>
        <v>2.7754960433846792E-3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2.4900157712526723E-3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8.0337205275921253</v>
      </c>
      <c r="D38" s="20">
        <f t="shared" si="0"/>
        <v>1.9051515062419742E-3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5.8256153659899343</v>
      </c>
      <c r="D39" s="20">
        <f t="shared" si="0"/>
        <v>1.3815118227206518E-3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5.7042069502913186</v>
      </c>
      <c r="D40" s="20">
        <f t="shared" si="0"/>
        <v>1.3527205017823324E-3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64</v>
      </c>
      <c r="C41" s="10">
        <f>[2]ACE!$J$4</f>
        <v>4.316012555975802</v>
      </c>
      <c r="D41" s="20">
        <f t="shared" si="0"/>
        <v>1.023518031743267E-3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56</v>
      </c>
      <c r="C42" s="9">
        <f>[2]SHIB!$J$4</f>
        <v>4.6075433652204323</v>
      </c>
      <c r="D42" s="20">
        <f t="shared" si="0"/>
        <v>1.0926529186789987E-3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37</v>
      </c>
      <c r="C43" s="9">
        <f>[2]GRT!$J$4</f>
        <v>4.3821645972801564</v>
      </c>
      <c r="D43" s="20">
        <f t="shared" si="0"/>
        <v>1.0392056151859719E-3</v>
      </c>
    </row>
    <row r="44" spans="2:14">
      <c r="B44" s="22" t="s">
        <v>23</v>
      </c>
      <c r="C44" s="9">
        <f>[2]LUNA!J4</f>
        <v>3.8139461527569973</v>
      </c>
      <c r="D44" s="20">
        <f t="shared" si="0"/>
        <v>9.0445581629270257E-4</v>
      </c>
    </row>
    <row r="45" spans="2:14">
      <c r="B45" s="22" t="s">
        <v>36</v>
      </c>
      <c r="C45" s="9">
        <f>[2]AMP!$J$4</f>
        <v>3.7322304624698446</v>
      </c>
      <c r="D45" s="20">
        <f t="shared" si="0"/>
        <v>8.8507740128567305E-4</v>
      </c>
    </row>
    <row r="46" spans="2:14">
      <c r="B46" s="7" t="s">
        <v>25</v>
      </c>
      <c r="C46" s="1">
        <f>[2]POLIS!J4</f>
        <v>2.9705055443363699</v>
      </c>
      <c r="D46" s="20">
        <f t="shared" si="0"/>
        <v>7.0443863371343475E-4</v>
      </c>
    </row>
    <row r="47" spans="2:14">
      <c r="B47" s="22" t="s">
        <v>40</v>
      </c>
      <c r="C47" s="9">
        <f>[2]SHPING!$J$4</f>
        <v>2.8665376322603571</v>
      </c>
      <c r="D47" s="20">
        <f t="shared" si="0"/>
        <v>6.7978322983024587E-4</v>
      </c>
    </row>
    <row r="48" spans="2:14">
      <c r="B48" s="22" t="s">
        <v>50</v>
      </c>
      <c r="C48" s="9">
        <f>[2]KAVA!$J$4</f>
        <v>2.2709352026277578</v>
      </c>
      <c r="D48" s="20">
        <f t="shared" si="0"/>
        <v>5.3853947333676192E-4</v>
      </c>
    </row>
    <row r="49" spans="2:4">
      <c r="B49" s="22" t="s">
        <v>62</v>
      </c>
      <c r="C49" s="10">
        <f>[2]SEI!$J$4</f>
        <v>3.1774627651069438</v>
      </c>
      <c r="D49" s="20">
        <f t="shared" si="0"/>
        <v>7.5351737120803956E-4</v>
      </c>
    </row>
    <row r="50" spans="2:4">
      <c r="B50" s="22" t="s">
        <v>63</v>
      </c>
      <c r="C50" s="10">
        <f>[2]MEME!$J$4</f>
        <v>1.9282642083661548</v>
      </c>
      <c r="D50" s="20">
        <f t="shared" si="0"/>
        <v>4.5727697999750231E-4</v>
      </c>
    </row>
    <row r="51" spans="2:4">
      <c r="B51" s="7" t="s">
        <v>27</v>
      </c>
      <c r="C51" s="1">
        <f>[2]Ayman!$E$9</f>
        <v>1.6967935999999999</v>
      </c>
      <c r="D51" s="20">
        <f t="shared" si="0"/>
        <v>4.0238503091053314E-4</v>
      </c>
    </row>
    <row r="52" spans="2:4">
      <c r="B52" s="7" t="s">
        <v>28</v>
      </c>
      <c r="C52" s="1">
        <f>[2]ATLAS!O47</f>
        <v>1.7505788929914736</v>
      </c>
      <c r="D52" s="20">
        <f t="shared" si="0"/>
        <v>4.1513990974960125E-4</v>
      </c>
    </row>
    <row r="53" spans="2:4">
      <c r="B53" s="22" t="s">
        <v>43</v>
      </c>
      <c r="C53" s="9">
        <f>[2]TRX!$J$4</f>
        <v>0.94665304153073093</v>
      </c>
      <c r="D53" s="20">
        <f t="shared" si="0"/>
        <v>2.24493428887222E-4</v>
      </c>
    </row>
  </sheetData>
  <autoFilter ref="B11:C11">
    <sortState ref="B12:C53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2023-12-19T09:34:49Z</dcterms:modified>
</cp:coreProperties>
</file>