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2" i="32"/>
  <c r="B12"/>
  <c r="G11"/>
  <c r="C10"/>
  <c r="C9"/>
  <c r="T8"/>
  <c r="R8"/>
  <c r="N9" s="1"/>
  <c r="N8"/>
  <c r="C8"/>
  <c r="S8" s="1"/>
  <c r="T7"/>
  <c r="R7"/>
  <c r="N7"/>
  <c r="C7"/>
  <c r="S7" s="1"/>
  <c r="T6"/>
  <c r="R6"/>
  <c r="N6"/>
  <c r="C6"/>
  <c r="S6" s="1"/>
  <c r="R5"/>
  <c r="C5"/>
  <c r="O9" s="1"/>
  <c r="P9" s="1"/>
  <c r="K4"/>
  <c r="J4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D39" i="28"/>
  <c r="C39" s="1"/>
  <c r="S25" s="1"/>
  <c r="D38"/>
  <c r="C38" s="1"/>
  <c r="O8" s="1"/>
  <c r="C37"/>
  <c r="C36"/>
  <c r="C35"/>
  <c r="B34"/>
  <c r="C34" s="1"/>
  <c r="D33"/>
  <c r="C33"/>
  <c r="C32"/>
  <c r="C31"/>
  <c r="C30"/>
  <c r="D29"/>
  <c r="C29" s="1"/>
  <c r="B28"/>
  <c r="C28" s="1"/>
  <c r="C27"/>
  <c r="B26"/>
  <c r="C26" s="1"/>
  <c r="T25"/>
  <c r="R25"/>
  <c r="C25"/>
  <c r="T24"/>
  <c r="R24"/>
  <c r="S24" s="1"/>
  <c r="N24"/>
  <c r="C24"/>
  <c r="T23"/>
  <c r="R23"/>
  <c r="S23" s="1"/>
  <c r="N23"/>
  <c r="C23"/>
  <c r="T22"/>
  <c r="R22"/>
  <c r="S22" s="1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R13"/>
  <c r="N16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N7"/>
  <c r="C7"/>
  <c r="T6"/>
  <c r="O6"/>
  <c r="N6"/>
  <c r="P6" s="1"/>
  <c r="B6"/>
  <c r="R6" s="1"/>
  <c r="S5"/>
  <c r="D5"/>
  <c r="B5"/>
  <c r="B41" s="1"/>
  <c r="J4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T22" s="1"/>
  <c r="R5"/>
  <c r="R22" s="1"/>
  <c r="C5"/>
  <c r="O9" s="1"/>
  <c r="P9" s="1"/>
  <c r="B10" i="25"/>
  <c r="N9" s="1"/>
  <c r="N7"/>
  <c r="E7"/>
  <c r="D7"/>
  <c r="E6"/>
  <c r="D6"/>
  <c r="D10" s="1"/>
  <c r="G9" s="1"/>
  <c r="C5"/>
  <c r="O9" s="1"/>
  <c r="P9" s="1"/>
  <c r="J4"/>
  <c r="K4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5" s="1"/>
  <c r="P15" s="1"/>
  <c r="B35" i="23"/>
  <c r="E35" s="1"/>
  <c r="C34"/>
  <c r="C33"/>
  <c r="B32"/>
  <c r="C32" s="1"/>
  <c r="C31"/>
  <c r="C30"/>
  <c r="C29"/>
  <c r="C28"/>
  <c r="C27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O9"/>
  <c r="B9"/>
  <c r="B37" s="1"/>
  <c r="J4" s="1"/>
  <c r="R8"/>
  <c r="S8" s="1"/>
  <c r="C8"/>
  <c r="T7"/>
  <c r="R7"/>
  <c r="D7"/>
  <c r="R6"/>
  <c r="T6" s="1"/>
  <c r="D6"/>
  <c r="R5"/>
  <c r="D5"/>
  <c r="D37" s="1"/>
  <c r="G37" s="1"/>
  <c r="D15" i="22"/>
  <c r="D14"/>
  <c r="D13"/>
  <c r="D12"/>
  <c r="D11"/>
  <c r="D10"/>
  <c r="D9"/>
  <c r="D8"/>
  <c r="C7"/>
  <c r="B7"/>
  <c r="B17" s="1"/>
  <c r="J4" s="1"/>
  <c r="E6"/>
  <c r="D6"/>
  <c r="D5"/>
  <c r="D17" s="1"/>
  <c r="B15" i="21"/>
  <c r="C13"/>
  <c r="C12"/>
  <c r="C11"/>
  <c r="C10"/>
  <c r="C9"/>
  <c r="T8"/>
  <c r="R8"/>
  <c r="C8"/>
  <c r="T7"/>
  <c r="R7"/>
  <c r="N8" s="1"/>
  <c r="C7"/>
  <c r="R6"/>
  <c r="N6"/>
  <c r="E6"/>
  <c r="D6"/>
  <c r="T5"/>
  <c r="S5"/>
  <c r="R5"/>
  <c r="C5"/>
  <c r="J4"/>
  <c r="B10" i="20"/>
  <c r="J4" s="1"/>
  <c r="O9"/>
  <c r="P9" s="1"/>
  <c r="N9"/>
  <c r="T8"/>
  <c r="S8"/>
  <c r="R8"/>
  <c r="C8"/>
  <c r="R7"/>
  <c r="O7"/>
  <c r="D7"/>
  <c r="T6"/>
  <c r="R6"/>
  <c r="O6"/>
  <c r="O3" s="1"/>
  <c r="N6"/>
  <c r="N7" s="1"/>
  <c r="N8" s="1"/>
  <c r="P8" s="1"/>
  <c r="E6"/>
  <c r="D6"/>
  <c r="D10" s="1"/>
  <c r="G9" s="1"/>
  <c r="T5"/>
  <c r="R5"/>
  <c r="R21" s="1"/>
  <c r="C5"/>
  <c r="O8" s="1"/>
  <c r="K4"/>
  <c r="N3"/>
  <c r="P3" s="1"/>
  <c r="B10" i="19"/>
  <c r="N9"/>
  <c r="N8"/>
  <c r="O7"/>
  <c r="P7" s="1"/>
  <c r="N7"/>
  <c r="N6"/>
  <c r="E6"/>
  <c r="D6"/>
  <c r="D10" s="1"/>
  <c r="C5"/>
  <c r="O9" s="1"/>
  <c r="P9" s="1"/>
  <c r="J4"/>
  <c r="B10" i="18"/>
  <c r="N7"/>
  <c r="E6"/>
  <c r="D6"/>
  <c r="D10" s="1"/>
  <c r="G9" s="1"/>
  <c r="C5"/>
  <c r="O7" s="1"/>
  <c r="P7" s="1"/>
  <c r="J4"/>
  <c r="K4" s="1"/>
  <c r="B13" i="17"/>
  <c r="O9"/>
  <c r="O8"/>
  <c r="O7"/>
  <c r="O6"/>
  <c r="E6"/>
  <c r="D6"/>
  <c r="D13" s="1"/>
  <c r="J4"/>
  <c r="K4" s="1"/>
  <c r="C10" i="16"/>
  <c r="B9"/>
  <c r="D9" s="1"/>
  <c r="D8" s="1"/>
  <c r="T8" s="1"/>
  <c r="C8"/>
  <c r="B8"/>
  <c r="R8" s="1"/>
  <c r="S8" s="1"/>
  <c r="T7"/>
  <c r="R7"/>
  <c r="R13" s="1"/>
  <c r="C7"/>
  <c r="T6"/>
  <c r="S6"/>
  <c r="O6" s="1"/>
  <c r="R6"/>
  <c r="E6"/>
  <c r="D6"/>
  <c r="D14" s="1"/>
  <c r="T5"/>
  <c r="T13" s="1"/>
  <c r="R5"/>
  <c r="U5" s="1"/>
  <c r="C5"/>
  <c r="B13" i="15"/>
  <c r="O9"/>
  <c r="N8"/>
  <c r="O7"/>
  <c r="E6"/>
  <c r="D6"/>
  <c r="D13" s="1"/>
  <c r="C5"/>
  <c r="O8" s="1"/>
  <c r="P8" s="1"/>
  <c r="N24" i="14"/>
  <c r="N17"/>
  <c r="B17"/>
  <c r="N16"/>
  <c r="O15"/>
  <c r="C15"/>
  <c r="O14"/>
  <c r="D14"/>
  <c r="C14" s="1"/>
  <c r="C13"/>
  <c r="C12"/>
  <c r="C11"/>
  <c r="T10"/>
  <c r="R10"/>
  <c r="E10"/>
  <c r="S9"/>
  <c r="R9"/>
  <c r="N15" s="1"/>
  <c r="D9"/>
  <c r="S8"/>
  <c r="O9" s="1"/>
  <c r="R8"/>
  <c r="O8"/>
  <c r="E8"/>
  <c r="S7"/>
  <c r="R7"/>
  <c r="T7" s="1"/>
  <c r="O7"/>
  <c r="E7"/>
  <c r="S6"/>
  <c r="R6"/>
  <c r="T6" s="1"/>
  <c r="O6"/>
  <c r="D6"/>
  <c r="R5"/>
  <c r="D5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C5"/>
  <c r="O9" s="1"/>
  <c r="P9" s="1"/>
  <c r="J4"/>
  <c r="K4" s="1"/>
  <c r="N17" i="12"/>
  <c r="O16"/>
  <c r="P16" s="1"/>
  <c r="N16"/>
  <c r="N15"/>
  <c r="O14"/>
  <c r="P14" s="1"/>
  <c r="N14"/>
  <c r="B13"/>
  <c r="C11"/>
  <c r="C10"/>
  <c r="O17" s="1"/>
  <c r="P17" s="1"/>
  <c r="C9"/>
  <c r="U8"/>
  <c r="T8"/>
  <c r="S8"/>
  <c r="R8"/>
  <c r="C8"/>
  <c r="T7"/>
  <c r="R7"/>
  <c r="N7" s="1"/>
  <c r="C7"/>
  <c r="T6"/>
  <c r="S6"/>
  <c r="R6"/>
  <c r="N6"/>
  <c r="E6"/>
  <c r="D6"/>
  <c r="D13" s="1"/>
  <c r="G12" s="1"/>
  <c r="T5"/>
  <c r="T13" s="1"/>
  <c r="R5"/>
  <c r="R13" s="1"/>
  <c r="C5"/>
  <c r="O9" s="1"/>
  <c r="J4"/>
  <c r="K4" s="1"/>
  <c r="B14" i="11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0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9" s="1"/>
  <c r="P9" s="1"/>
  <c r="J4"/>
  <c r="K4" s="1"/>
  <c r="B14" i="9"/>
  <c r="N6" s="1"/>
  <c r="C10"/>
  <c r="N9"/>
  <c r="C9"/>
  <c r="N8"/>
  <c r="C8"/>
  <c r="T7"/>
  <c r="R7"/>
  <c r="N7"/>
  <c r="C7"/>
  <c r="R6"/>
  <c r="O6"/>
  <c r="P6" s="1"/>
  <c r="E6"/>
  <c r="U6" s="1"/>
  <c r="D6"/>
  <c r="D14" s="1"/>
  <c r="G13" s="1"/>
  <c r="T5"/>
  <c r="R5"/>
  <c r="R17" s="1"/>
  <c r="C5"/>
  <c r="O9" s="1"/>
  <c r="P9" s="1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E37"/>
  <c r="F37" s="1"/>
  <c r="D37"/>
  <c r="M36"/>
  <c r="D36"/>
  <c r="E36" s="1"/>
  <c r="F36" s="1"/>
  <c r="M35"/>
  <c r="E35"/>
  <c r="F35" s="1"/>
  <c r="I35" s="1"/>
  <c r="K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P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C32"/>
  <c r="N49" s="1"/>
  <c r="O49" s="1"/>
  <c r="B30"/>
  <c r="D29"/>
  <c r="M28"/>
  <c r="D28"/>
  <c r="M27"/>
  <c r="D27"/>
  <c r="M26"/>
  <c r="D26"/>
  <c r="C26"/>
  <c r="N25"/>
  <c r="O25" s="1"/>
  <c r="M25"/>
  <c r="C25"/>
  <c r="N68" s="1"/>
  <c r="O68" s="1"/>
  <c r="T24"/>
  <c r="S24"/>
  <c r="N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R15"/>
  <c r="D15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O9" s="1"/>
  <c r="O14" s="1"/>
  <c r="M9"/>
  <c r="C9"/>
  <c r="R8"/>
  <c r="S8" s="1"/>
  <c r="C8"/>
  <c r="R7"/>
  <c r="S7" s="1"/>
  <c r="C7"/>
  <c r="R6"/>
  <c r="T6" s="1"/>
  <c r="E6"/>
  <c r="D6"/>
  <c r="R5"/>
  <c r="D5"/>
  <c r="C40" i="1"/>
  <c r="D38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T21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J12" l="1"/>
  <c r="J13" s="1"/>
  <c r="J4"/>
  <c r="D39"/>
  <c r="T22"/>
  <c r="T18"/>
  <c r="R18"/>
  <c r="N11" s="1"/>
  <c r="N10"/>
  <c r="P10" s="1"/>
  <c r="R22"/>
  <c r="N3"/>
  <c r="O22" i="2"/>
  <c r="O21" i="1"/>
  <c r="P21" s="1"/>
  <c r="O19"/>
  <c r="P19" s="1"/>
  <c r="O20"/>
  <c r="P20" s="1"/>
  <c r="D42"/>
  <c r="T32"/>
  <c r="P3"/>
  <c r="R32"/>
  <c r="P23"/>
  <c r="P29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L39" i="5"/>
  <c r="M38"/>
  <c r="E7" i="11"/>
  <c r="K4"/>
  <c r="P6" i="1"/>
  <c r="N26"/>
  <c r="N27"/>
  <c r="N28"/>
  <c r="O34"/>
  <c r="P34" s="1"/>
  <c r="O35"/>
  <c r="P35" s="1"/>
  <c r="O36"/>
  <c r="P36" s="1"/>
  <c r="N4" i="2"/>
  <c r="T5"/>
  <c r="N34"/>
  <c r="O34" s="1"/>
  <c r="O38" s="1"/>
  <c r="N42"/>
  <c r="O42" s="1"/>
  <c r="O46" s="1"/>
  <c r="N44"/>
  <c r="O44" s="1"/>
  <c r="N51"/>
  <c r="O51" s="1"/>
  <c r="N67"/>
  <c r="O67" s="1"/>
  <c r="M73"/>
  <c r="N74"/>
  <c r="M75"/>
  <c r="O75" s="1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G8"/>
  <c r="P17"/>
  <c r="P19" i="12"/>
  <c r="H36" i="5"/>
  <c r="I36" s="1"/>
  <c r="K36" s="1"/>
  <c r="H37"/>
  <c r="O6" i="8"/>
  <c r="P6" s="1"/>
  <c r="P11" s="1"/>
  <c r="O7"/>
  <c r="P7" s="1"/>
  <c r="G9" i="19"/>
  <c r="K4"/>
  <c r="O26" i="1"/>
  <c r="P26" s="1"/>
  <c r="O27"/>
  <c r="P27" s="1"/>
  <c r="O28"/>
  <c r="P28" s="1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P35" i="4"/>
  <c r="I37" i="5"/>
  <c r="K37" s="1"/>
  <c r="I40"/>
  <c r="K40" s="1"/>
  <c r="K4" i="8"/>
  <c r="K4" i="14"/>
  <c r="G17"/>
  <c r="T5"/>
  <c r="N8"/>
  <c r="N6"/>
  <c r="N9" i="15"/>
  <c r="N7"/>
  <c r="J4"/>
  <c r="K4" s="1"/>
  <c r="O9" i="16"/>
  <c r="O8"/>
  <c r="N9" i="17"/>
  <c r="N7"/>
  <c r="P7" s="1"/>
  <c r="C7" i="20"/>
  <c r="P6"/>
  <c r="P11" s="1"/>
  <c r="D15" i="21"/>
  <c r="G14" s="1"/>
  <c r="T6"/>
  <c r="S6" s="1"/>
  <c r="O9"/>
  <c r="O8"/>
  <c r="P8" s="1"/>
  <c r="O6"/>
  <c r="O7" i="24"/>
  <c r="P7" s="1"/>
  <c r="O8"/>
  <c r="P8" s="1"/>
  <c r="O6"/>
  <c r="P6" s="1"/>
  <c r="P11" s="1"/>
  <c r="O17" i="28"/>
  <c r="O16"/>
  <c r="P16" s="1"/>
  <c r="Q8" i="29"/>
  <c r="Q7"/>
  <c r="T6" i="8"/>
  <c r="T13" s="1"/>
  <c r="O7" i="10"/>
  <c r="P7" s="1"/>
  <c r="U7"/>
  <c r="N8"/>
  <c r="O7" i="12"/>
  <c r="P7" s="1"/>
  <c r="V7"/>
  <c r="N8"/>
  <c r="N9"/>
  <c r="P9" s="1"/>
  <c r="O7" i="13"/>
  <c r="O8"/>
  <c r="R15"/>
  <c r="P6" i="14"/>
  <c r="T8"/>
  <c r="N9"/>
  <c r="P9" s="1"/>
  <c r="P15"/>
  <c r="D17"/>
  <c r="P9" i="15"/>
  <c r="P9" i="17"/>
  <c r="O8" i="18"/>
  <c r="O9"/>
  <c r="K4" i="24"/>
  <c r="N3" i="28"/>
  <c r="T5" i="32"/>
  <c r="T36" s="1"/>
  <c r="R37" i="14"/>
  <c r="N25"/>
  <c r="N23"/>
  <c r="O17"/>
  <c r="P17" s="1"/>
  <c r="O16"/>
  <c r="P16" s="1"/>
  <c r="N9" i="18"/>
  <c r="N8"/>
  <c r="N6"/>
  <c r="O26" i="28"/>
  <c r="P26" s="1"/>
  <c r="O25"/>
  <c r="O24"/>
  <c r="P24" s="1"/>
  <c r="P23"/>
  <c r="O3"/>
  <c r="E62" i="5"/>
  <c r="O8" i="8"/>
  <c r="P8" s="1"/>
  <c r="J4" i="9"/>
  <c r="K4" s="1"/>
  <c r="S5"/>
  <c r="T6"/>
  <c r="T17" s="1"/>
  <c r="O7"/>
  <c r="P7" s="1"/>
  <c r="O8"/>
  <c r="P8" s="1"/>
  <c r="P12" s="1"/>
  <c r="U5" i="10"/>
  <c r="O6"/>
  <c r="P6" s="1"/>
  <c r="N7"/>
  <c r="O8"/>
  <c r="P8" s="1"/>
  <c r="O6" i="11"/>
  <c r="P6" s="1"/>
  <c r="P12" s="1"/>
  <c r="U5" i="12"/>
  <c r="O6"/>
  <c r="P6" s="1"/>
  <c r="O8"/>
  <c r="P8" s="1"/>
  <c r="O15"/>
  <c r="P15" s="1"/>
  <c r="N6" i="13"/>
  <c r="P6" s="1"/>
  <c r="N7"/>
  <c r="N8"/>
  <c r="N7" i="14"/>
  <c r="P7" s="1"/>
  <c r="P8"/>
  <c r="N22"/>
  <c r="G12" i="15"/>
  <c r="N6"/>
  <c r="P7"/>
  <c r="O7" i="16"/>
  <c r="S7"/>
  <c r="B14"/>
  <c r="G13" s="1"/>
  <c r="G12" i="17"/>
  <c r="N6"/>
  <c r="P6" s="1"/>
  <c r="N8"/>
  <c r="P8" s="1"/>
  <c r="O6" i="18"/>
  <c r="P6" s="1"/>
  <c r="S5" i="20"/>
  <c r="S6"/>
  <c r="P7"/>
  <c r="T7"/>
  <c r="S7" s="1"/>
  <c r="K4" i="21"/>
  <c r="R21"/>
  <c r="T21"/>
  <c r="O7"/>
  <c r="S7"/>
  <c r="U8"/>
  <c r="K4" i="26"/>
  <c r="K4" i="27"/>
  <c r="D41" i="28"/>
  <c r="G41" s="1"/>
  <c r="T9" i="14"/>
  <c r="N14"/>
  <c r="P14" s="1"/>
  <c r="P19" s="1"/>
  <c r="O6" i="15"/>
  <c r="P6" s="1"/>
  <c r="P11" s="1"/>
  <c r="O6" i="19"/>
  <c r="P6" s="1"/>
  <c r="O8"/>
  <c r="P8" s="1"/>
  <c r="N7" i="21"/>
  <c r="N9"/>
  <c r="T5" i="23"/>
  <c r="T37" s="1"/>
  <c r="C9"/>
  <c r="O6" s="1"/>
  <c r="P6" s="1"/>
  <c r="R9"/>
  <c r="S9" s="1"/>
  <c r="R24"/>
  <c r="R37" s="1"/>
  <c r="R25"/>
  <c r="C35"/>
  <c r="N9" s="1"/>
  <c r="P9" s="1"/>
  <c r="N7" i="24"/>
  <c r="O14"/>
  <c r="P14" s="1"/>
  <c r="O16"/>
  <c r="P16" s="1"/>
  <c r="O17"/>
  <c r="P17" s="1"/>
  <c r="N6" i="25"/>
  <c r="O7"/>
  <c r="P7" s="1"/>
  <c r="N8"/>
  <c r="S5" i="26"/>
  <c r="O6"/>
  <c r="P6" s="1"/>
  <c r="O7"/>
  <c r="P7" s="1"/>
  <c r="O8"/>
  <c r="P8" s="1"/>
  <c r="O14"/>
  <c r="P14" s="1"/>
  <c r="O15"/>
  <c r="P15" s="1"/>
  <c r="O16"/>
  <c r="P16" s="1"/>
  <c r="O6" i="27"/>
  <c r="P6" s="1"/>
  <c r="P11" s="1"/>
  <c r="R5" i="28"/>
  <c r="C6"/>
  <c r="N9"/>
  <c r="P9" s="1"/>
  <c r="P11" s="1"/>
  <c r="N17"/>
  <c r="N25"/>
  <c r="O7" i="30"/>
  <c r="P7" s="1"/>
  <c r="T5" i="31"/>
  <c r="O6"/>
  <c r="O9"/>
  <c r="P9" s="1"/>
  <c r="S5" i="32"/>
  <c r="O6"/>
  <c r="O8"/>
  <c r="P8" s="1"/>
  <c r="R36"/>
  <c r="O7" i="33"/>
  <c r="P7" s="1"/>
  <c r="O6" i="34"/>
  <c r="P6" s="1"/>
  <c r="O8"/>
  <c r="P8" s="1"/>
  <c r="O9"/>
  <c r="P9" s="1"/>
  <c r="T6" i="24"/>
  <c r="T17" s="1"/>
  <c r="O6" i="25"/>
  <c r="P6" s="1"/>
  <c r="P11" s="1"/>
  <c r="O8"/>
  <c r="P8" s="1"/>
  <c r="O6" i="29"/>
  <c r="P6" s="1"/>
  <c r="O7"/>
  <c r="P7" s="1"/>
  <c r="O8"/>
  <c r="P8" s="1"/>
  <c r="O6" i="30"/>
  <c r="P6" s="1"/>
  <c r="O8"/>
  <c r="P8" s="1"/>
  <c r="O7" i="31"/>
  <c r="P7" s="1"/>
  <c r="P11" s="1"/>
  <c r="O7" i="32"/>
  <c r="P7" s="1"/>
  <c r="O6" i="33"/>
  <c r="P6" s="1"/>
  <c r="O8"/>
  <c r="P8" s="1"/>
  <c r="P6" i="32" l="1"/>
  <c r="P11" s="1"/>
  <c r="N3"/>
  <c r="O3"/>
  <c r="S5" i="31"/>
  <c r="T18"/>
  <c r="M4" i="2"/>
  <c r="O4" s="1"/>
  <c r="O3" i="31"/>
  <c r="N3"/>
  <c r="N3" i="21"/>
  <c r="P6"/>
  <c r="O3"/>
  <c r="P3" s="1"/>
  <c r="T37" i="14"/>
  <c r="S5"/>
  <c r="R22" i="2"/>
  <c r="M57"/>
  <c r="O57" s="1"/>
  <c r="D31"/>
  <c r="T22" s="1"/>
  <c r="T36" s="1"/>
  <c r="T20"/>
  <c r="S20" s="1"/>
  <c r="R20"/>
  <c r="H41" i="5"/>
  <c r="I41" s="1"/>
  <c r="K41" s="1"/>
  <c r="H38"/>
  <c r="L41"/>
  <c r="M41" s="1"/>
  <c r="M39"/>
  <c r="K14" s="1"/>
  <c r="I42" i="1"/>
  <c r="G7"/>
  <c r="P11" i="34"/>
  <c r="P25" i="28"/>
  <c r="P9" i="18"/>
  <c r="P8" i="13"/>
  <c r="P31" i="1"/>
  <c r="O74" i="2"/>
  <c r="P11" i="33"/>
  <c r="P11" i="30"/>
  <c r="P11" i="26"/>
  <c r="P11" i="19"/>
  <c r="P7" i="21"/>
  <c r="T21" i="20"/>
  <c r="P11" i="12"/>
  <c r="P3" i="28"/>
  <c r="K4"/>
  <c r="P8" i="18"/>
  <c r="P11" s="1"/>
  <c r="P7" i="13"/>
  <c r="P12" s="1"/>
  <c r="P17" i="28"/>
  <c r="P19" s="1"/>
  <c r="P9" i="21"/>
  <c r="O78" i="2"/>
  <c r="P39" i="1"/>
  <c r="D37" i="2"/>
  <c r="S18" i="1"/>
  <c r="R41" i="28"/>
  <c r="T5"/>
  <c r="T41" s="1"/>
  <c r="N7" i="16"/>
  <c r="P7" s="1"/>
  <c r="N6"/>
  <c r="P6" s="1"/>
  <c r="J4"/>
  <c r="K4" s="1"/>
  <c r="N9"/>
  <c r="P9" s="1"/>
  <c r="N8"/>
  <c r="P11" i="29"/>
  <c r="P19" i="26"/>
  <c r="P20" i="24"/>
  <c r="P11" i="17"/>
  <c r="P11" i="10"/>
  <c r="P28" i="28"/>
  <c r="W36" i="32"/>
  <c r="P11" i="14"/>
  <c r="P8" i="16"/>
  <c r="B37" i="2"/>
  <c r="K4" i="1"/>
  <c r="J4" i="2" l="1"/>
  <c r="K4" s="1"/>
  <c r="J7"/>
  <c r="J8" s="1"/>
  <c r="N59"/>
  <c r="O59" s="1"/>
  <c r="N60"/>
  <c r="O60" s="1"/>
  <c r="N58"/>
  <c r="P11" i="21"/>
  <c r="P3" i="32"/>
  <c r="O12" i="1"/>
  <c r="P12" s="1"/>
  <c r="O11"/>
  <c r="P11" s="1"/>
  <c r="P15" s="1"/>
  <c r="O13"/>
  <c r="P13" s="1"/>
  <c r="H39" i="5"/>
  <c r="I39" s="1"/>
  <c r="K39" s="1"/>
  <c r="I38"/>
  <c r="K38" s="1"/>
  <c r="M58" i="2"/>
  <c r="R36"/>
  <c r="O24" i="14"/>
  <c r="P24" s="1"/>
  <c r="O22"/>
  <c r="P22" s="1"/>
  <c r="O23"/>
  <c r="P23" s="1"/>
  <c r="O25"/>
  <c r="P25" s="1"/>
  <c r="P12" i="16"/>
  <c r="W41" i="28"/>
  <c r="G36" i="2"/>
  <c r="M46" i="5"/>
  <c r="P3" i="31"/>
  <c r="O58" i="2" l="1"/>
  <c r="O62" s="1"/>
  <c r="P27" i="14"/>
  <c r="J13" i="5"/>
  <c r="O46" l="1"/>
  <c r="P46" s="1"/>
  <c r="J15"/>
  <c r="J16" s="1"/>
</calcChain>
</file>

<file path=xl/sharedStrings.xml><?xml version="1.0" encoding="utf-8"?>
<sst xmlns="http://schemas.openxmlformats.org/spreadsheetml/2006/main" count="709" uniqueCount="90">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</sst>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9417216"/>
        <c:axId val="89419136"/>
      </c:lineChart>
      <c:dateAx>
        <c:axId val="89417216"/>
        <c:scaling>
          <c:orientation val="minMax"/>
        </c:scaling>
        <c:axPos val="b"/>
        <c:numFmt formatCode="dd/mm/yy;@" sourceLinked="1"/>
        <c:majorTickMark val="none"/>
        <c:tickLblPos val="nextTo"/>
        <c:crossAx val="89419136"/>
        <c:crosses val="autoZero"/>
        <c:lblOffset val="100"/>
      </c:dateAx>
      <c:valAx>
        <c:axId val="8941913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94172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abSelected="1" workbookViewId="0">
      <selection activeCell="B40" sqref="B40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1781.0880374019339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941.7489817711247</v>
      </c>
      <c r="K4" s="4">
        <f>(J4/D42-1)</f>
        <v>-0.34893694947445553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2735.6613709904477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5.7892300000000002E-3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3.7643044000000001E-2</v>
      </c>
      <c r="O11" s="39">
        <f>($S$18*Params!K16)</f>
        <v>3291.7561286848954</v>
      </c>
      <c r="P11" s="23">
        <f>(O11*N11)</f>
        <v>123.91172078935519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5.7892300000000002E-3</v>
      </c>
      <c r="C12" s="40">
        <v>0</v>
      </c>
      <c r="D12" s="26">
        <f t="shared" si="0"/>
        <v>0</v>
      </c>
      <c r="E12" s="38">
        <f>(B12*J3)</f>
        <v>10.311128298768399</v>
      </c>
      <c r="I12" t="s">
        <v>13</v>
      </c>
      <c r="J12">
        <f>(J11-B42)</f>
        <v>7.125074000000009E-2</v>
      </c>
      <c r="N12">
        <f>($B$35/5)</f>
        <v>2.1144022000000002E-2</v>
      </c>
      <c r="O12" s="39">
        <f>($S$18*Params!K17)</f>
        <v>6583.5122573697909</v>
      </c>
      <c r="P12" s="23">
        <f>(O12*N12)</f>
        <v>139.20192800709654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126.90384067003562</v>
      </c>
      <c r="N13">
        <f>($B$35/5)</f>
        <v>2.1144022000000002E-2</v>
      </c>
      <c r="O13" s="39">
        <f>($S$18*Params!K18)</f>
        <v>13167.024514739582</v>
      </c>
      <c r="P13" s="23">
        <f>(O13*N13)</f>
        <v>278.40385601419308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548.97272981064475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0.10107511000000001</v>
      </c>
      <c r="S18" s="39">
        <f>(T18/R18)</f>
        <v>1645.8780643424477</v>
      </c>
      <c r="T18" s="23">
        <f>(D35+1283.68*B39)</f>
        <v>166.3573064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7.9574479999999989E-3</v>
      </c>
      <c r="O19" s="39">
        <f>($S$19*Params!K16)</f>
        <v>3379.7549963916008</v>
      </c>
      <c r="P19" s="23">
        <f>(O19*N19)</f>
        <v>26.894224636526346</v>
      </c>
      <c r="R19" s="24">
        <f>(B36+B38)</f>
        <v>2.095112E-2</v>
      </c>
      <c r="S19" s="39">
        <f>(T19/R19)</f>
        <v>1689.8774981958004</v>
      </c>
      <c r="T19" s="23">
        <f>(D36+1269.75*B38)</f>
        <v>35.404826249999999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4.3312239999999998E-3</v>
      </c>
      <c r="O20" s="39">
        <f>($S$19*Params!K17)</f>
        <v>6759.5099927832016</v>
      </c>
      <c r="P20" s="23">
        <f>(O20*N20)</f>
        <v>29.276951908982429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4.3312239999999998E-3</v>
      </c>
      <c r="O21" s="39">
        <f>($S$19*Params!K18)</f>
        <v>13519.019985566403</v>
      </c>
      <c r="P21" s="23">
        <f>(O21*N21)</f>
        <v>58.553903817964859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115.85660536347363</v>
      </c>
      <c r="R23" s="24">
        <f>(B40)</f>
        <v>4.8167229999999998E-2</v>
      </c>
      <c r="S23" s="39">
        <f>(T23/R23)</f>
        <v>1819.7019010642714</v>
      </c>
      <c r="T23" s="23">
        <f>(D40)</f>
        <v>87.65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0.52874926</v>
      </c>
      <c r="T32" s="23">
        <f>(SUM(T5:T31))</f>
        <v>1446.4789255217843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9.6334460000000004E-3</v>
      </c>
      <c r="O34" s="39">
        <f>($S$23*Params!K15)</f>
        <v>2729.552851596407</v>
      </c>
      <c r="P34" s="23">
        <f>(O34*N34)</f>
        <v>26.295000000000002</v>
      </c>
    </row>
    <row r="35" spans="2:16">
      <c r="B35" s="24">
        <v>0.10572011000000001</v>
      </c>
      <c r="C35" s="39">
        <f>(D35/B35)</f>
        <v>1629.9642518343953</v>
      </c>
      <c r="D35" s="23">
        <v>172.32</v>
      </c>
      <c r="E35" t="s">
        <v>10</v>
      </c>
      <c r="N35">
        <f>($R$23/5)</f>
        <v>9.6334460000000004E-3</v>
      </c>
      <c r="O35" s="39">
        <f>($S$23*Params!K16)</f>
        <v>3639.4038021285428</v>
      </c>
      <c r="P35" s="23">
        <f>(O35*N35)</f>
        <v>35.06</v>
      </c>
    </row>
    <row r="36" spans="2:16">
      <c r="B36" s="24">
        <v>2.1656120000000001E-2</v>
      </c>
      <c r="C36" s="39">
        <f>(D36/B36)</f>
        <v>1676.200538231225</v>
      </c>
      <c r="D36" s="23">
        <v>36.299999999999997</v>
      </c>
      <c r="E36" t="s">
        <v>15</v>
      </c>
      <c r="N36">
        <f>($R$23/5)</f>
        <v>9.6334460000000004E-3</v>
      </c>
      <c r="O36" s="39">
        <f>($S$23*Params!K17)</f>
        <v>7278.8076042570856</v>
      </c>
      <c r="P36" s="23">
        <f>(O36*N36)</f>
        <v>70.12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9.6334460000000004E-3</v>
      </c>
      <c r="O37" s="39">
        <f>($S$23*Params!K18)</f>
        <v>14557.615208514171</v>
      </c>
      <c r="P37" s="23">
        <f>(O37*N37)</f>
        <v>140.24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271.71500000000003</v>
      </c>
    </row>
    <row r="40" spans="2:16">
      <c r="B40" s="24">
        <v>4.8167229999999998E-2</v>
      </c>
      <c r="C40" s="39">
        <f>(D40/B40)</f>
        <v>1819.7019010642714</v>
      </c>
      <c r="D40" s="23">
        <v>87.65</v>
      </c>
      <c r="E40" t="s">
        <v>18</v>
      </c>
    </row>
    <row r="42" spans="2:16">
      <c r="B42">
        <f>(SUM(B5:B41))</f>
        <v>0.52874925999999989</v>
      </c>
      <c r="D42" s="23">
        <f>(SUM(D5:D41))</f>
        <v>1446.4789255217843</v>
      </c>
      <c r="H42" t="s">
        <v>9</v>
      </c>
      <c r="I42" s="39">
        <f>D42/B42</f>
        <v>2735.6613709904477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1.298793480560132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15.072637949211558</v>
      </c>
      <c r="K4" s="4">
        <f>(J4/D14-1)</f>
        <v>-0.58259586532407726</v>
      </c>
      <c r="R4" t="s">
        <v>5</v>
      </c>
      <c r="S4" t="s">
        <v>6</v>
      </c>
      <c r="T4" t="s">
        <v>7</v>
      </c>
    </row>
    <row r="5" spans="2:21">
      <c r="B5" s="29">
        <v>10.988616759999999</v>
      </c>
      <c r="C5" s="38">
        <f>(D5/B5)</f>
        <v>3.3034185096104851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0.71504943894096529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0.71504943894096529</v>
      </c>
      <c r="M6" t="s">
        <v>11</v>
      </c>
      <c r="N6" s="29">
        <f>(SUM(R5:R7)/5)</f>
        <v>2.3210214979999995</v>
      </c>
      <c r="O6" s="38">
        <f>($C$5*Params!K8)</f>
        <v>4.2944440624936311</v>
      </c>
      <c r="P6" s="38">
        <f>(O6*N6)</f>
        <v>9.9674969910061701</v>
      </c>
      <c r="R6" s="29">
        <f>(B5)</f>
        <v>10.988616759999999</v>
      </c>
      <c r="S6" s="38">
        <f>(T6/R6)</f>
        <v>3.3034185096104851</v>
      </c>
      <c r="T6" s="38">
        <f>(D5)</f>
        <v>36.299999999999997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2.3210214979999995</v>
      </c>
      <c r="O7" s="38">
        <f>($C$5*Params!K9)</f>
        <v>5.2854696153767762</v>
      </c>
      <c r="P7" s="38">
        <f>(O7*N7)</f>
        <v>12.267688604315286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0.27522629200879123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2.3210214979999995</v>
      </c>
      <c r="O8" s="38">
        <f>($C$5*Params!K10)</f>
        <v>7.2675207211430681</v>
      </c>
      <c r="P8" s="38">
        <f>(O8*N8)</f>
        <v>16.86807183093352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2.3210214979999995</v>
      </c>
      <c r="O9" s="38">
        <f>($C$5*Params!K11)</f>
        <v>13.21367403844194</v>
      </c>
      <c r="P9" s="38">
        <f>(O9*N9)</f>
        <v>30.669221510788216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69.772478937043189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3.1115970654400202</v>
      </c>
    </row>
    <row r="14" spans="2:21">
      <c r="B14" s="29">
        <f>(SUM(B5:B13))</f>
        <v>11.60510749</v>
      </c>
      <c r="D14" s="38">
        <f>(SUM(D5:D13))</f>
        <v>36.110418410000001</v>
      </c>
      <c r="R14" s="29">
        <f>(SUM(R5:R13))</f>
        <v>11.605107489999998</v>
      </c>
      <c r="T14" s="38">
        <f>(SUM(T5:T13))</f>
        <v>36.110418409999994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7.0229730708811209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8.5624729579921315</v>
      </c>
      <c r="K4" s="4">
        <f>(J4/D14-1)</f>
        <v>-0.21660814656979577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0.61757265156911723</v>
      </c>
      <c r="M6" t="s">
        <v>11</v>
      </c>
      <c r="N6" s="1">
        <f>(SUM($B$5:$B$7)/5)</f>
        <v>0.24384182800000001</v>
      </c>
      <c r="O6" s="38">
        <f>($C$5*Params!K8)</f>
        <v>12.800900900900901</v>
      </c>
      <c r="P6" s="38">
        <f>(O6*N6)</f>
        <v>3.1213950757225226</v>
      </c>
    </row>
    <row r="7" spans="2:16">
      <c r="B7" s="36">
        <v>2.1273070000000002E-2</v>
      </c>
      <c r="C7" s="40">
        <v>0</v>
      </c>
      <c r="D7" s="26">
        <f>(C7*B7)</f>
        <v>0</v>
      </c>
      <c r="E7" s="38">
        <f>(B7*J4)</f>
        <v>0.18215008660847368</v>
      </c>
      <c r="N7" s="1">
        <f>(SUM($B$5:$B$7)/5)</f>
        <v>0.24384182800000001</v>
      </c>
      <c r="O7" s="38">
        <f>($C$5*Params!K9)</f>
        <v>15.754954954954954</v>
      </c>
      <c r="P7" s="38">
        <f>(O7*N7)</f>
        <v>3.8417170162738739</v>
      </c>
    </row>
    <row r="8" spans="2:16">
      <c r="N8" s="1">
        <f>(SUM($B$5:$B$7)/5)</f>
        <v>0.24384182800000001</v>
      </c>
      <c r="O8" s="38">
        <f>($C$5*Params!K10)</f>
        <v>21.663063063063063</v>
      </c>
      <c r="P8" s="38">
        <f>(O8*N8)</f>
        <v>5.2823608973765772</v>
      </c>
    </row>
    <row r="9" spans="2:16">
      <c r="N9" s="1">
        <f>(SUM($B$5:$B$7)/5)</f>
        <v>0.24384182800000001</v>
      </c>
      <c r="O9" s="38">
        <f>($C$5*Params!K11)</f>
        <v>39.387387387387385</v>
      </c>
      <c r="P9" s="38">
        <f>(O9*N9)</f>
        <v>9.6042925406846837</v>
      </c>
    </row>
    <row r="12" spans="2:16">
      <c r="P12" s="38">
        <f>(SUM(P6:P9))</f>
        <v>21.84976553005766</v>
      </c>
    </row>
    <row r="13" spans="2:16">
      <c r="F13" t="s">
        <v>9</v>
      </c>
      <c r="G13" s="38">
        <f>(D14/B14)</f>
        <v>8.9648278063269764</v>
      </c>
    </row>
    <row r="14" spans="2:16">
      <c r="B14" s="19">
        <f>(SUM(B5:B13))</f>
        <v>1.21920914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10" sqref="B10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10.542133941370251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32.839087422030623</v>
      </c>
      <c r="K4" s="4">
        <f>(J4/D13-1)</f>
        <v>-0.28511753942562146</v>
      </c>
      <c r="R4" t="s">
        <v>5</v>
      </c>
      <c r="S4" t="s">
        <v>6</v>
      </c>
      <c r="T4" t="s">
        <v>7</v>
      </c>
    </row>
    <row r="5" spans="2:22">
      <c r="B5" s="24">
        <v>2.3808066000000001</v>
      </c>
      <c r="C5" s="38">
        <f>(D5/B5)</f>
        <v>15.24693353924674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0.15145177510592567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0.15145177510592567</v>
      </c>
      <c r="M6" t="s">
        <v>11</v>
      </c>
      <c r="N6" s="24">
        <f>($B$5+$R$7)/5</f>
        <v>0.48262073600000005</v>
      </c>
      <c r="O6" s="38">
        <f>($C$5*Params!K8)</f>
        <v>19.821013601020763</v>
      </c>
      <c r="P6" s="38">
        <f>(O6*N6)</f>
        <v>9.566032172390651</v>
      </c>
      <c r="R6" s="24">
        <f>B5</f>
        <v>2.3808066000000001</v>
      </c>
      <c r="S6" s="38">
        <f>(T6/R6)</f>
        <v>15.24693353924674</v>
      </c>
      <c r="T6" s="38">
        <f>D5</f>
        <v>36.299999999999997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0.48262073600000005</v>
      </c>
      <c r="O7" s="38">
        <f>($C$5*Params!K9)</f>
        <v>24.395093662794785</v>
      </c>
      <c r="P7" s="38">
        <f>(O7*N7)</f>
        <v>11.773578058326956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0.54413503327514989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0.48262073600000005</v>
      </c>
      <c r="O8" s="38">
        <f>($C$5*Params!K10)</f>
        <v>33.543253786342831</v>
      </c>
      <c r="P8" s="38">
        <f>(O8*N8)</f>
        <v>16.188669830199565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0.48262073600000005</v>
      </c>
      <c r="O9" s="38">
        <f>($C$5*Params!K11)</f>
        <v>60.98773415698696</v>
      </c>
      <c r="P9" s="38">
        <f>(O9*N9)</f>
        <v>29.43394514581739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66.962225206734558</v>
      </c>
    </row>
    <row r="12" spans="2:22">
      <c r="F12" t="s">
        <v>9</v>
      </c>
      <c r="G12" s="38">
        <f>(D13/B13)</f>
        <v>14.74666749118461</v>
      </c>
    </row>
    <row r="13" spans="2:22">
      <c r="B13" s="24">
        <f>(SUM(B5:B12))</f>
        <v>3.1150322700000004</v>
      </c>
      <c r="D13" s="38">
        <f>(SUM(D5:D12))</f>
        <v>45.936345110000005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3.1150322700000004</v>
      </c>
      <c r="T13" s="38">
        <f>(SUM(T5:T12))</f>
        <v>45.936345109999991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1.6357350009907909E-3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1.5625951366064335</v>
      </c>
      <c r="K4" s="4">
        <f>(J4/D13-1)</f>
        <v>-0.44826754672264979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3" sqref="B13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224.48077739377251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148.65545163858104</v>
      </c>
      <c r="K4" s="4">
        <f>(J4/D17-1)</f>
        <v>-0.20518610448248908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0.10498405399999999</v>
      </c>
      <c r="O6" s="38">
        <f>($S$8*Params!K8)</f>
        <v>373.34241255343414</v>
      </c>
      <c r="P6" s="38">
        <f>(O6*N6)</f>
        <v>39.195000000000007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5.2752982687536538E-2</v>
      </c>
      <c r="N7" s="24">
        <f>($R$8/5)</f>
        <v>0.10498405399999999</v>
      </c>
      <c r="O7" s="38">
        <f>($S$8*Params!K9)</f>
        <v>459.49835391191891</v>
      </c>
      <c r="P7" s="38">
        <f>(O7*N7)</f>
        <v>48.24</v>
      </c>
      <c r="R7" s="51">
        <f>(B7+B8+B10)</f>
        <v>2.14313E-3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2.1321184236860514E-2</v>
      </c>
      <c r="N8" s="24">
        <f>($R$8/5)</f>
        <v>0.10498405399999999</v>
      </c>
      <c r="O8" s="38">
        <f>($S$8*Params!K10)</f>
        <v>631.81023662888856</v>
      </c>
      <c r="P8" s="38">
        <f>(O8*N8)</f>
        <v>66.330000000000013</v>
      </c>
      <c r="R8" s="51">
        <f>(B11)</f>
        <v>0.52492026999999997</v>
      </c>
      <c r="S8" s="38">
        <f>(C11)</f>
        <v>287.18647119494932</v>
      </c>
      <c r="T8" s="38">
        <f>(R8*S8)</f>
        <v>150.75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0.10498405399999999</v>
      </c>
      <c r="O9" s="38">
        <f>($S$8*Params!K11)</f>
        <v>1148.7458847797973</v>
      </c>
      <c r="P9" s="38">
        <f>(O9*N9)</f>
        <v>120.60000000000001</v>
      </c>
      <c r="R9" s="51">
        <f>(B12)</f>
        <v>0.12541131</v>
      </c>
      <c r="S9" s="38">
        <f>(C12)</f>
        <v>289.44757853179271</v>
      </c>
      <c r="T9" s="38">
        <f>(R9*S9)</f>
        <v>36.299999999999997</v>
      </c>
      <c r="U9" t="s">
        <v>15</v>
      </c>
    </row>
    <row r="10" spans="2:21">
      <c r="B10" s="52">
        <v>1.8131499999999999E-3</v>
      </c>
      <c r="C10" s="40">
        <v>0</v>
      </c>
      <c r="D10" s="26">
        <v>0</v>
      </c>
      <c r="E10" s="38">
        <f>(B10*J3)</f>
        <v>0.40701732153151859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0.52492026999999997</v>
      </c>
      <c r="C11" s="38">
        <f>(D11/B11)</f>
        <v>287.18647119494932</v>
      </c>
      <c r="D11" s="38">
        <v>150.75</v>
      </c>
      <c r="E11" t="s">
        <v>10</v>
      </c>
      <c r="P11" s="38">
        <f>(SUM(P6:P9))</f>
        <v>274.36500000000001</v>
      </c>
    </row>
    <row r="12" spans="2:21">
      <c r="B12" s="51">
        <v>0.12541131</v>
      </c>
      <c r="C12" s="38">
        <f>(D12/B12)</f>
        <v>289.44757853179271</v>
      </c>
      <c r="D12" s="38">
        <v>36.299999999999997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2.5082262000000001E-2</v>
      </c>
      <c r="O14" s="38">
        <f>($S$9*Params!K8)</f>
        <v>376.28185209133056</v>
      </c>
      <c r="P14" s="38">
        <f>(O14*N14)</f>
        <v>9.4380000000000006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2.5082262000000001E-2</v>
      </c>
      <c r="O15" s="38">
        <f>($S$9*Params!K9)</f>
        <v>463.11612565086836</v>
      </c>
      <c r="P15" s="38">
        <f>(O15*N15)</f>
        <v>11.616000000000001</v>
      </c>
    </row>
    <row r="16" spans="2:21">
      <c r="N16" s="24">
        <f>($R$9/5)</f>
        <v>2.5082262000000001E-2</v>
      </c>
      <c r="O16" s="38">
        <f>($S$9*Params!K10)</f>
        <v>636.784672769944</v>
      </c>
      <c r="P16" s="38">
        <f>(O16*N16)</f>
        <v>15.972000000000001</v>
      </c>
    </row>
    <row r="17" spans="2:16">
      <c r="B17" s="51">
        <f>(SUM(B5:B16))</f>
        <v>0.66221906999999991</v>
      </c>
      <c r="D17" s="38">
        <f>(SUM(D5:D16))</f>
        <v>187.03177244</v>
      </c>
      <c r="F17" t="s">
        <v>9</v>
      </c>
      <c r="G17" s="38">
        <f>(SUM(D5:D16)/SUM(B5:B16))</f>
        <v>282.43187324702086</v>
      </c>
      <c r="N17" s="24">
        <f>($R$9/5)</f>
        <v>2.5082262000000001E-2</v>
      </c>
      <c r="O17" s="38">
        <f>($S$9*Params!K11)</f>
        <v>1157.7903141271709</v>
      </c>
      <c r="P17" s="38">
        <f>(O17*N17)</f>
        <v>29.040000000000003</v>
      </c>
    </row>
    <row r="18" spans="2:16">
      <c r="P18" s="38"/>
    </row>
    <row r="19" spans="2:16">
      <c r="P19" s="38">
        <f>(SUM(P14:P17))</f>
        <v>66.066000000000003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8.9217400000000014E-4</v>
      </c>
      <c r="O22" s="38">
        <f>($S$5*Params!K8)</f>
        <v>323.96134165178148</v>
      </c>
      <c r="P22" s="38">
        <f>(O22*N22)</f>
        <v>0.28902988602683655</v>
      </c>
    </row>
    <row r="23" spans="2:16">
      <c r="N23" s="24">
        <f>(($R$5+$R$7)/5)</f>
        <v>8.9217400000000014E-4</v>
      </c>
      <c r="O23" s="38">
        <f>($S$5*Params!K9)</f>
        <v>398.72165126373102</v>
      </c>
      <c r="P23" s="38">
        <f>(O23*N23)</f>
        <v>0.35572909049456802</v>
      </c>
    </row>
    <row r="24" spans="2:16">
      <c r="N24" s="24">
        <f>(($R$5+$R$7)/5)</f>
        <v>8.9217400000000014E-4</v>
      </c>
      <c r="O24" s="38">
        <f>($S$5*Params!K10)</f>
        <v>548.24227048763021</v>
      </c>
      <c r="P24" s="38">
        <f>(O24*N24)</f>
        <v>0.48912749943003109</v>
      </c>
    </row>
    <row r="25" spans="2:16">
      <c r="N25" s="24">
        <f>(($R$5+$R$7)/5)</f>
        <v>8.9217400000000014E-4</v>
      </c>
      <c r="O25" s="38">
        <f>($S$5*Params!K11)</f>
        <v>996.80412815932755</v>
      </c>
      <c r="P25" s="38">
        <f>(O25*N25)</f>
        <v>0.88932272623642006</v>
      </c>
    </row>
    <row r="26" spans="2:16">
      <c r="P26" s="38"/>
    </row>
    <row r="27" spans="2:16">
      <c r="P27" s="38">
        <f>(SUM(P22:P25))</f>
        <v>2.0232092021878554</v>
      </c>
    </row>
    <row r="37" spans="18:20">
      <c r="R37" s="51">
        <f>(SUM(R5:R27))</f>
        <v>0.66221907000000002</v>
      </c>
      <c r="T37" s="38">
        <f>(SUM(T5:T27))</f>
        <v>187.03177244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6.7829385548523177E-2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4.1632581561114508</v>
      </c>
      <c r="K4" s="4">
        <f>(J4/D13-1)</f>
        <v>-0.16734836877770987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1.758591045030727E-2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4.1358153398096684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27.5930072127586</v>
      </c>
      <c r="K4" s="4">
        <f>(J4/D14-1)</f>
        <v>-0.24597616348491813</v>
      </c>
      <c r="R4" t="s">
        <v>5</v>
      </c>
      <c r="S4" t="s">
        <v>6</v>
      </c>
      <c r="T4" t="s">
        <v>7</v>
      </c>
    </row>
    <row r="5" spans="2:21">
      <c r="B5" s="24">
        <v>6.5223906999999999</v>
      </c>
      <c r="C5" s="38">
        <f>(D5/B5)</f>
        <v>5.565443971334008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0.25455583600593945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0.25455583600593945</v>
      </c>
      <c r="M6" t="s">
        <v>11</v>
      </c>
      <c r="N6" s="24">
        <f>($B$14/5)</f>
        <v>1.3343442560000001</v>
      </c>
      <c r="O6" s="38">
        <f>($S$6*Params!K8)</f>
        <v>7.2350771627342105</v>
      </c>
      <c r="P6" s="38">
        <f>(O6*N6)</f>
        <v>9.6540836538111723</v>
      </c>
      <c r="R6" s="24">
        <f>B5</f>
        <v>6.5223906999999999</v>
      </c>
      <c r="S6" s="38">
        <f>(T6/R6)</f>
        <v>5.565443971334008</v>
      </c>
      <c r="T6" s="38">
        <f>D5</f>
        <v>36.299999999999997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1.3343442560000001</v>
      </c>
      <c r="O7" s="38">
        <f>($S$6*Params!K9)</f>
        <v>8.9047103541344139</v>
      </c>
      <c r="P7" s="38">
        <f>(O7*N7)</f>
        <v>11.881949112382982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1.3343442560000001</v>
      </c>
      <c r="O8" s="38">
        <f>($C$5*Params!K10)</f>
        <v>12.243976736934819</v>
      </c>
      <c r="P8" s="38">
        <f>(O8*N8)</f>
        <v>16.337680029526599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1.3343442560000001</v>
      </c>
      <c r="O9" s="38">
        <f>($C$5*Params!K11)</f>
        <v>22.261775885336032</v>
      </c>
      <c r="P9" s="38">
        <f>(O9*N9)</f>
        <v>29.704872780957452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67.578585576678194</v>
      </c>
    </row>
    <row r="13" spans="2:21">
      <c r="F13" t="s">
        <v>9</v>
      </c>
      <c r="G13" s="38">
        <f>(D14/B14)</f>
        <v>5.4849928338133438</v>
      </c>
      <c r="N13" s="24"/>
      <c r="P13" s="38"/>
      <c r="R13" s="24">
        <f>(SUM(R5:R12))</f>
        <v>6.6717212799999999</v>
      </c>
      <c r="T13" s="38">
        <f>(SUM(T5:T12))</f>
        <v>36.59434341</v>
      </c>
    </row>
    <row r="14" spans="2:21">
      <c r="B14">
        <f>(SUM(B5:B13))</f>
        <v>6.6717212800000008</v>
      </c>
      <c r="D14" s="38">
        <f>(SUM(D5:D13))</f>
        <v>36.594343409999993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28.736734156623161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3.5558639435613233</v>
      </c>
      <c r="K4" s="4">
        <f>(J4/D13-1)</f>
        <v>-0.31618001085359171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8.309657732399936E-2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3.5224795712413659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7.7923183846184498</v>
      </c>
      <c r="K4" s="4">
        <f>(J4/D10-1)</f>
        <v>-0.23604721719426958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6.9972647690881226E-3</v>
      </c>
      <c r="M6" t="s">
        <v>11</v>
      </c>
      <c r="N6" s="24">
        <f>($B$10/5)</f>
        <v>0.44243370199999993</v>
      </c>
      <c r="O6" s="38">
        <f>($C$5*Params!K8)</f>
        <v>5.9995057873173847</v>
      </c>
      <c r="P6" s="38">
        <f>(O6*N6)</f>
        <v>2.6543835556532547</v>
      </c>
    </row>
    <row r="7" spans="2:16">
      <c r="N7" s="24">
        <f>($B$10/5)</f>
        <v>0.44243370199999993</v>
      </c>
      <c r="O7" s="38">
        <f>($C$5*Params!K9)</f>
        <v>7.3840071228521653</v>
      </c>
      <c r="P7" s="38">
        <f>(O7*N7)</f>
        <v>3.2669336069578518</v>
      </c>
    </row>
    <row r="8" spans="2:16">
      <c r="N8" s="24">
        <f>($B$10/5)</f>
        <v>0.44243370199999993</v>
      </c>
      <c r="O8" s="38">
        <f>($C$5*Params!K10)</f>
        <v>10.153009793921727</v>
      </c>
      <c r="P8" s="38">
        <f>(O8*N8)</f>
        <v>4.4920337095670462</v>
      </c>
    </row>
    <row r="9" spans="2:16">
      <c r="F9" t="s">
        <v>9</v>
      </c>
      <c r="G9" s="38">
        <f>(D10/B10)</f>
        <v>4.6108603182313637</v>
      </c>
      <c r="N9" s="24">
        <f>($B$10/5)</f>
        <v>0.44243370199999993</v>
      </c>
      <c r="O9" s="38">
        <f>($C$5*Params!K11)</f>
        <v>18.460017807130413</v>
      </c>
      <c r="P9" s="38">
        <f>(O9*N9)</f>
        <v>8.1673340173946301</v>
      </c>
    </row>
    <row r="10" spans="2:16">
      <c r="B10">
        <f>(SUM(B5:B9))</f>
        <v>2.2121685099999997</v>
      </c>
      <c r="D10" s="38">
        <f>(SUM(D5:D9))</f>
        <v>10.199999999999999</v>
      </c>
    </row>
    <row r="11" spans="2:16">
      <c r="P11" s="38">
        <f>(SUM(P6:P9))</f>
        <v>18.580684889572783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1.815437816831261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9.571571978827544</v>
      </c>
      <c r="K4" s="4">
        <f>(J4/D10-1)</f>
        <v>-0.15817308893337334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3.0445436819605293E-2</v>
      </c>
      <c r="M6" t="s">
        <v>11</v>
      </c>
      <c r="N6" s="1">
        <f>($B$10/5)</f>
        <v>1.054464316</v>
      </c>
      <c r="O6" s="38">
        <f>($C$5*Params!K8)</f>
        <v>2.8124547193077718</v>
      </c>
      <c r="P6" s="38">
        <f>(O6*N6)</f>
        <v>2.9656331418758417</v>
      </c>
    </row>
    <row r="7" spans="2:16">
      <c r="N7" s="1">
        <f>($B$10/5)</f>
        <v>1.054464316</v>
      </c>
      <c r="O7" s="38">
        <f>($C$5*Params!K9)</f>
        <v>3.4614827314557193</v>
      </c>
      <c r="P7" s="38">
        <f>(O7*N7)</f>
        <v>3.6500100207702668</v>
      </c>
    </row>
    <row r="8" spans="2:16">
      <c r="N8" s="1">
        <f>($B$10/5)</f>
        <v>1.054464316</v>
      </c>
      <c r="O8" s="38">
        <f>($C$5*Params!K10)</f>
        <v>4.7595387557516142</v>
      </c>
      <c r="P8" s="38">
        <f>(O8*N8)</f>
        <v>5.0187637785591166</v>
      </c>
    </row>
    <row r="9" spans="2:16">
      <c r="F9" t="s">
        <v>9</v>
      </c>
      <c r="G9" s="38">
        <f>(D10/B10)</f>
        <v>2.156545238653671</v>
      </c>
      <c r="N9" s="1">
        <f>($B$10/5)</f>
        <v>1.054464316</v>
      </c>
      <c r="O9" s="38">
        <f>($C$5*Params!K11)</f>
        <v>8.6537068286392973</v>
      </c>
      <c r="P9" s="38">
        <f>(O9*N9)</f>
        <v>9.1250250519256664</v>
      </c>
    </row>
    <row r="10" spans="2:16">
      <c r="B10" s="1">
        <f>(SUM(B5:B9))</f>
        <v>5.2723215799999998</v>
      </c>
      <c r="D10" s="38">
        <f>(SUM(D5:D9))</f>
        <v>11.37</v>
      </c>
    </row>
    <row r="11" spans="2:16">
      <c r="P11" s="38">
        <f>(SUM(P6:P9))</f>
        <v>20.759431993130889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25" sqref="B25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33855.237951059542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1000.4520740632067</v>
      </c>
      <c r="K4" s="4">
        <f>(J4/D37-1)</f>
        <v>0.42188768744628313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3.4352999999999999E-4</v>
      </c>
      <c r="C6" s="40">
        <v>0</v>
      </c>
      <c r="D6" s="26">
        <f>(B6*C6)</f>
        <v>0</v>
      </c>
      <c r="E6" s="38">
        <f>(B6*J3)</f>
        <v>11.630289893327484</v>
      </c>
      <c r="I6" t="s">
        <v>11</v>
      </c>
      <c r="J6">
        <v>0.03</v>
      </c>
      <c r="R6" s="24">
        <f t="shared" si="0"/>
        <v>3.4352999999999999E-4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4.4911999999999036E-4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15.205064468579534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6.1409299999999993E-3</v>
      </c>
      <c r="S19" s="38">
        <f t="shared" si="2"/>
        <v>23508.816873014352</v>
      </c>
      <c r="T19" s="38">
        <f>(D23+17438.6*B32)</f>
        <v>144.3659988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1.4097299999999999E-3</v>
      </c>
      <c r="S20" s="38">
        <f t="shared" si="2"/>
        <v>25113.999771587467</v>
      </c>
      <c r="T20" s="38">
        <f>(D24+17211.7*B31)</f>
        <v>35.403958897999999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6.4829299999999996E-3</v>
      </c>
      <c r="C23" s="38">
        <f t="shared" si="3"/>
        <v>23188.589110170866</v>
      </c>
      <c r="D23" s="38">
        <v>150.33000000000001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1.4617899999999999E-3</v>
      </c>
      <c r="C24" s="38">
        <f t="shared" si="3"/>
        <v>24832.568289562794</v>
      </c>
      <c r="D24" s="38">
        <v>36.299999999999997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1.62163E-3</v>
      </c>
      <c r="S24" s="38">
        <f>(T24/R24)</f>
        <v>25930.699358053316</v>
      </c>
      <c r="T24" s="38">
        <f>(D34)</f>
        <v>42.05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1.62163E-3</v>
      </c>
      <c r="C34" s="38">
        <f>(D34/B34)</f>
        <v>25930.699358053316</v>
      </c>
      <c r="D34" s="38">
        <v>42.05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23810.064782165537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2.8821609999999998E-2</v>
      </c>
      <c r="T36" s="38">
        <f>(SUM(T5:T25))</f>
        <v>519.52980017000004</v>
      </c>
    </row>
    <row r="37" spans="2:20">
      <c r="B37">
        <f>(SUM(B5:B36))</f>
        <v>2.9550880000000009E-2</v>
      </c>
      <c r="D37" s="38">
        <f>(SUM(D5:D36))</f>
        <v>703.60836717000007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2.2511720000000001E-3</v>
      </c>
      <c r="N50" s="38">
        <f>($S$19*Params!K16)</f>
        <v>47017.633746028703</v>
      </c>
      <c r="O50" s="41">
        <f>(N50*M50)</f>
        <v>105.84478059531493</v>
      </c>
    </row>
    <row r="51" spans="12:16">
      <c r="M51">
        <f>($B$23/5)</f>
        <v>1.296586E-3</v>
      </c>
      <c r="N51" s="38">
        <f>($S$19*Params!K17)</f>
        <v>94035.267492057406</v>
      </c>
      <c r="O51" s="41">
        <f>(N51*M51)</f>
        <v>121.92481133645674</v>
      </c>
    </row>
    <row r="52" spans="12:16">
      <c r="M52">
        <f>($B$23/5)</f>
        <v>1.296586E-3</v>
      </c>
      <c r="N52" s="38">
        <f>($S$19*Params!K18)</f>
        <v>188070.53498411481</v>
      </c>
      <c r="O52" s="41">
        <f>(N52*M52)</f>
        <v>243.84962267291348</v>
      </c>
    </row>
    <row r="54" spans="12:16">
      <c r="O54" s="41">
        <f>(SUM(O49:O52))</f>
        <v>479.07481460468517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5.3265599999999995E-4</v>
      </c>
      <c r="N58" s="38">
        <f>($S$20*Params!K16)</f>
        <v>50227.999543174934</v>
      </c>
      <c r="O58" s="41">
        <f>(N58*M58)</f>
        <v>26.754245324669384</v>
      </c>
    </row>
    <row r="59" spans="12:16">
      <c r="M59">
        <f>($B$24/5)</f>
        <v>2.92358E-4</v>
      </c>
      <c r="N59" s="38">
        <f>($S$20*Params!K17)</f>
        <v>100455.99908634987</v>
      </c>
      <c r="O59" s="41">
        <f>(N59*M59)</f>
        <v>29.369114980887073</v>
      </c>
    </row>
    <row r="60" spans="12:16">
      <c r="M60">
        <f>($B$24/5)</f>
        <v>2.92358E-4</v>
      </c>
      <c r="N60" s="38">
        <f>($S$20*Params!K18)</f>
        <v>200911.99817269974</v>
      </c>
      <c r="O60" s="41">
        <f>(N60*M60)</f>
        <v>58.738229961774145</v>
      </c>
    </row>
    <row r="62" spans="12:16">
      <c r="O62" s="41">
        <f>(SUM(O57:O60))</f>
        <v>115.98400386733061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3.24326E-4</v>
      </c>
      <c r="N73" s="38">
        <f>($S$24*Params!K15)</f>
        <v>38896.049037079974</v>
      </c>
      <c r="O73" s="41">
        <f>(N73*M73)</f>
        <v>12.615</v>
      </c>
    </row>
    <row r="74" spans="12:16">
      <c r="M74">
        <f>($R$24/5)</f>
        <v>3.24326E-4</v>
      </c>
      <c r="N74" s="38">
        <f>($S$24*Params!K16)</f>
        <v>51861.398716106632</v>
      </c>
      <c r="O74" s="41">
        <f>(N74*M74)</f>
        <v>16.82</v>
      </c>
    </row>
    <row r="75" spans="12:16">
      <c r="M75">
        <f>($R$24/5)</f>
        <v>3.24326E-4</v>
      </c>
      <c r="N75" s="38">
        <f>($S$24*Params!K17)</f>
        <v>103722.79743221326</v>
      </c>
      <c r="O75" s="41">
        <f>(N75*M75)</f>
        <v>33.64</v>
      </c>
    </row>
    <row r="76" spans="12:16">
      <c r="M76">
        <f>($R$24/5)</f>
        <v>3.24326E-4</v>
      </c>
      <c r="N76" s="38">
        <f>($S$24*Params!K18)</f>
        <v>207445.59486442653</v>
      </c>
      <c r="O76" s="41">
        <f>(N76*M76)</f>
        <v>67.28</v>
      </c>
    </row>
    <row r="78" spans="12:16">
      <c r="O78" s="41">
        <f>(SUM(O73:O76))</f>
        <v>130.35500000000002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5" sqref="D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11.13912809940812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8.8053394070465387</v>
      </c>
      <c r="K4" s="4">
        <f>(J4/D10-1)</f>
        <v>1.5984223439319964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2.3634779218762163E-2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66.898572891118263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10.963453859927563</v>
      </c>
      <c r="K4" s="4">
        <f>(J4/D15-1)</f>
        <v>0.10308764631502121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6.1823647151598035E-2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1.2305837791793468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0.4427141448679015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1.1412756849783297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2.3498098044245758E-2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6.3347400030114992E-5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21.530814517749086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0.29963295779251775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3.9333772580671371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8" sqref="B8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0.60950658530905089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32.382378294770724</v>
      </c>
      <c r="K4" s="4">
        <f>(J4/D18-1)</f>
        <v>-0.30459679901902048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0.18616043828843132</v>
      </c>
      <c r="M6" t="s">
        <v>11</v>
      </c>
      <c r="N6" s="19">
        <f>($B$7+$R$9)/5</f>
        <v>7.8899867417777774</v>
      </c>
      <c r="O6" s="38">
        <f>($S$7*Params!K8)</f>
        <v>1.215640925808213</v>
      </c>
      <c r="P6" s="38">
        <f>(O6*N6)</f>
        <v>9.5913907873892637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0.18616043828843132</v>
      </c>
    </row>
    <row r="7" spans="2:21">
      <c r="B7" s="19">
        <v>38.819028709999998</v>
      </c>
      <c r="C7" s="38">
        <f t="shared" ref="C7:C14" si="0">(D7/B7)</f>
        <v>0.93510840446785615</v>
      </c>
      <c r="D7" s="38">
        <v>36.299999999999997</v>
      </c>
      <c r="E7" t="s">
        <v>15</v>
      </c>
      <c r="N7" s="19">
        <f>($B$7+$R$9)/5</f>
        <v>7.8899867417777774</v>
      </c>
      <c r="O7" s="38">
        <f>($S$7*Params!K9)</f>
        <v>1.4961734471485699</v>
      </c>
      <c r="P7" s="38">
        <f>(O7*N7)</f>
        <v>11.804788661402171</v>
      </c>
      <c r="R7" s="19">
        <f>B7</f>
        <v>38.819028709999998</v>
      </c>
      <c r="S7" s="38">
        <f>(T7/R7)</f>
        <v>0.93510840446785615</v>
      </c>
      <c r="T7" s="38">
        <f>D7</f>
        <v>36.299999999999997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7.8899867417777774</v>
      </c>
      <c r="O8" s="38">
        <f>($S$7*Params!K10)</f>
        <v>2.0572384898292837</v>
      </c>
      <c r="P8" s="38">
        <f>(O8*N8)</f>
        <v>16.231584409427985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7.8899867417777774</v>
      </c>
      <c r="O9" s="38">
        <f>($C$7*Params!K11)</f>
        <v>3.7404336178714246</v>
      </c>
      <c r="P9" s="38">
        <f>(O9*N9)</f>
        <v>29.511971653505427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67.139735511724851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0.87647940712559647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53.12884073</v>
      </c>
      <c r="S17" s="38"/>
      <c r="T17" s="38">
        <f>(SUM(T5:T12))</f>
        <v>46.56633482430064</v>
      </c>
    </row>
    <row r="18" spans="2:20">
      <c r="B18" s="19">
        <f>(SUM(B5:B17))</f>
        <v>53.12884073</v>
      </c>
      <c r="D18" s="38">
        <f>(SUM(D5:D17))</f>
        <v>46.56633482430064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0.62365068106256971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34.203527413453749</v>
      </c>
      <c r="K4" s="4">
        <f>(J4/D10-1)</f>
        <v>-0.13605639268871572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1.4849158264188604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0.13429789808206261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1.2195170579023049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27.855159781673372</v>
      </c>
      <c r="K4" s="4">
        <f>(J4/D19-1)</f>
        <v>-0.28574817728183399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20.698050330000001</v>
      </c>
      <c r="C6" s="38">
        <f>(D6/B6)</f>
        <v>1.7537883723949761</v>
      </c>
      <c r="D6" s="38">
        <v>36.299999999999997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20.698050330000001</v>
      </c>
      <c r="S6" s="38">
        <f>(T6/R6)</f>
        <v>1.7537883723949761</v>
      </c>
      <c r="T6" s="38">
        <f>D6</f>
        <v>36.299999999999997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0.11703513740510328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0.3004499084886072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0.31403962937911001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4.1667731200000002</v>
      </c>
      <c r="O14" s="38">
        <f>($C$6*Params!K8)</f>
        <v>2.2799248841134689</v>
      </c>
      <c r="P14" s="38">
        <f>(O14*N14)</f>
        <v>9.4999297227431185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4.1667731200000002</v>
      </c>
      <c r="O15" s="38">
        <f>($C$6*Params!K9)</f>
        <v>2.806061395831962</v>
      </c>
      <c r="P15" s="38">
        <f>(O15*N15)</f>
        <v>11.692221197222301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4.1667731200000002</v>
      </c>
      <c r="O16" s="38">
        <f>($C$6*Params!K10)</f>
        <v>3.8583344192689477</v>
      </c>
      <c r="P16" s="38">
        <f>(O16*N16)</f>
        <v>16.076804146180663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4.1667731200000002</v>
      </c>
      <c r="O17" s="38">
        <f>($C$6*Params!K11)</f>
        <v>7.0151534895799044</v>
      </c>
      <c r="P17" s="38">
        <f>(O17*N17)</f>
        <v>29.230552993055746</v>
      </c>
      <c r="S17" s="38"/>
      <c r="T17" s="38"/>
    </row>
    <row r="18" spans="2:20">
      <c r="C18" s="38"/>
      <c r="D18" s="38"/>
      <c r="F18" t="s">
        <v>9</v>
      </c>
      <c r="G18" s="38">
        <f>(D19/B19)</f>
        <v>1.7074048943428592</v>
      </c>
      <c r="O18" s="38"/>
      <c r="P18" s="38"/>
      <c r="S18" s="38"/>
      <c r="T18" s="38"/>
    </row>
    <row r="19" spans="2:20">
      <c r="B19" s="1">
        <f>(SUM(B5:B18))</f>
        <v>22.841139942385979</v>
      </c>
      <c r="C19" s="38"/>
      <c r="D19" s="38">
        <f>(SUM(D5:D18))</f>
        <v>38.999074129999997</v>
      </c>
      <c r="O19" s="38"/>
      <c r="P19" s="38">
        <f>(SUM(P14:P17))</f>
        <v>66.49950805920183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22.841139942385983</v>
      </c>
      <c r="S22" s="38"/>
      <c r="T22" s="38">
        <f>(SUM(T5:T21))</f>
        <v>38.999074129999997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7.7036555685514102E-6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3.387923737726334</v>
      </c>
      <c r="K4" s="4">
        <f>(J4/D13-1)</f>
        <v>-0.32645651337448633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1.9230635395774884E-3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31.758290811329552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27.697439110389432</v>
      </c>
      <c r="P3" s="38">
        <f>(O3*N3)</f>
        <v>20.003706024170146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169.01770439571288</v>
      </c>
      <c r="K4" s="4">
        <f>(J4/D41-1)</f>
        <v>0.47640919519759017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6.669241070379206E-2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5.6199974299999997</v>
      </c>
      <c r="S13" s="38">
        <f>(T13/R13)</f>
        <v>19.686419500729201</v>
      </c>
      <c r="T13" s="38">
        <f>(D17+11.97*B21)</f>
        <v>110.63762699999999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0.19566324254638345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5.5952000000000002E-2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1.6761327207822096E-2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1.7382041700000002</v>
      </c>
      <c r="S15" s="38">
        <f>(T15/R15)</f>
        <v>20.365764051756933</v>
      </c>
      <c r="T15" s="38">
        <f>(D19+12.6*B22)</f>
        <v>35.399856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1.2066820299999996</v>
      </c>
      <c r="O16" s="38">
        <f>($S$13*Params!K10)</f>
        <v>43.310122901604245</v>
      </c>
      <c r="P16" s="38">
        <f>(O16*N16)</f>
        <v>52.261547022457286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5.9008974299999997</v>
      </c>
      <c r="C17" s="38">
        <f>(D17/B17)</f>
        <v>19.319095332928029</v>
      </c>
      <c r="D17" s="38">
        <v>114</v>
      </c>
      <c r="E17" t="s">
        <v>10</v>
      </c>
      <c r="N17" s="24">
        <f>(($R$13+N14+$R$21)/5)</f>
        <v>1.18919401</v>
      </c>
      <c r="O17" s="38">
        <f>($S$13*Params!K11)</f>
        <v>78.745678002916804</v>
      </c>
      <c r="P17" s="38">
        <f>(O17*N17)</f>
        <v>93.643888594457422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5.5952000000000002E-2</v>
      </c>
      <c r="C18" s="40">
        <v>0</v>
      </c>
      <c r="D18" s="26">
        <v>0</v>
      </c>
      <c r="E18" s="39">
        <f>B18*J3</f>
        <v>1.7769398874755111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1.8096441700000001</v>
      </c>
      <c r="C19" s="38">
        <f t="shared" ref="C19:C32" si="1">(D19/B19)</f>
        <v>20.05919207862836</v>
      </c>
      <c r="D19" s="38">
        <v>36.299999999999997</v>
      </c>
      <c r="E19" t="s">
        <v>15</v>
      </c>
      <c r="O19" s="38"/>
      <c r="P19" s="38">
        <f>(SUM(P14:P17))</f>
        <v>215.40980036691471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0.2726393146045768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1.666052708342342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1.8865812935885484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32.585222482811098</v>
      </c>
      <c r="P24" s="38">
        <f>(O24*N24)</f>
        <v>21.180394613827215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0.36817716</v>
      </c>
      <c r="O25" s="38">
        <f>($S$15*Params!K10)</f>
        <v>44.804680913865255</v>
      </c>
      <c r="P25" s="38">
        <f>(O25*N25)</f>
        <v>16.496060173573113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0.36320572000000001</v>
      </c>
      <c r="O26" s="38">
        <f>($S$15*Params!K11)</f>
        <v>81.463056207027734</v>
      </c>
      <c r="P26" s="38">
        <f>(O26*N26)</f>
        <v>29.587847983073978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68.427406290474295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5.3220025410000016</v>
      </c>
      <c r="C41" s="38"/>
      <c r="D41" s="38">
        <f>(SUM(D5:D40))</f>
        <v>114.47890255999997</v>
      </c>
      <c r="E41" s="38"/>
      <c r="F41" t="s">
        <v>9</v>
      </c>
      <c r="G41" s="38">
        <f>(D41/B41)</f>
        <v>21.510493780878473</v>
      </c>
      <c r="R41" s="24">
        <f>(SUM(R5:R36))</f>
        <v>5.322002540999998</v>
      </c>
      <c r="S41" s="38"/>
      <c r="T41" s="38">
        <f>(SUM(T5:T36))</f>
        <v>114.47654299999999</v>
      </c>
      <c r="V41" t="s">
        <v>9</v>
      </c>
      <c r="W41" s="38">
        <f>(T41/R41)</f>
        <v>21.510050421450941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9.359498879641398E-2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0.8717270563822952</v>
      </c>
      <c r="K4" s="4">
        <f>(J4/D13-1)</f>
        <v>0.74345411276459039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0.21256353</v>
      </c>
      <c r="C6" s="40">
        <v>0</v>
      </c>
      <c r="D6" s="26">
        <f>(B6*C6)</f>
        <v>0</v>
      </c>
      <c r="E6" s="38">
        <f>(B6*J3)</f>
        <v>1.9894881208876208E-2</v>
      </c>
      <c r="G6" s="38"/>
      <c r="M6" t="s">
        <v>11</v>
      </c>
      <c r="N6" s="19">
        <f>($B$13/5)</f>
        <v>1.8627643800000002</v>
      </c>
      <c r="O6" s="35">
        <f>($C$5*Params!K8)</f>
        <v>7.1418695478700056E-2</v>
      </c>
      <c r="P6" s="38">
        <f>(O6*N6)</f>
        <v>0.13303620200378952</v>
      </c>
      <c r="Q6" s="38">
        <f>N6*$J$3</f>
        <v>0.17434541127645906</v>
      </c>
    </row>
    <row r="7" spans="2:17">
      <c r="C7" s="38"/>
      <c r="D7" s="38"/>
      <c r="E7" s="38"/>
      <c r="G7" s="38"/>
      <c r="N7" s="19">
        <f>($B$13/5)</f>
        <v>1.8627643800000002</v>
      </c>
      <c r="O7" s="35">
        <f>($C$5*Params!K9)</f>
        <v>8.7899932896861599E-2</v>
      </c>
      <c r="P7" s="38">
        <f>(O7*N7)</f>
        <v>0.16373686400466403</v>
      </c>
      <c r="Q7" s="38">
        <f>Q6*2</f>
        <v>0.34869082255291811</v>
      </c>
    </row>
    <row r="8" spans="2:17">
      <c r="C8" s="38"/>
      <c r="D8" s="38"/>
      <c r="E8" s="38"/>
      <c r="G8" s="38"/>
      <c r="N8" s="19">
        <f>($B$13/5)</f>
        <v>1.8627643800000002</v>
      </c>
      <c r="O8" s="35">
        <f>($C$5*Params!K10)</f>
        <v>0.12086240773318471</v>
      </c>
      <c r="P8" s="38">
        <f>(O8*N8)</f>
        <v>0.22513818800641305</v>
      </c>
      <c r="Q8" s="38">
        <f>Q6*3</f>
        <v>0.52303623382937714</v>
      </c>
    </row>
    <row r="9" spans="2:17">
      <c r="C9" s="38"/>
      <c r="D9" s="38"/>
      <c r="E9" s="38"/>
      <c r="G9" s="38"/>
      <c r="N9" s="19">
        <f>($B$13/5)</f>
        <v>1.8627643800000002</v>
      </c>
      <c r="O9" s="35">
        <f>($C$5*Params!K11)</f>
        <v>0.219749832242154</v>
      </c>
      <c r="P9" s="38">
        <f>(O9*N9)</f>
        <v>0.40934216001166007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0.93125341402652673</v>
      </c>
    </row>
    <row r="12" spans="2:17">
      <c r="C12" s="38"/>
      <c r="D12" s="38"/>
      <c r="E12" s="38"/>
      <c r="F12" t="s">
        <v>9</v>
      </c>
      <c r="G12" s="38">
        <f>(D13/B13)</f>
        <v>5.3683654827026479E-2</v>
      </c>
    </row>
    <row r="13" spans="2:17">
      <c r="B13">
        <f>(SUM(B5:B12))</f>
        <v>9.3138219000000007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4.0175745543275987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7.7861591221358335</v>
      </c>
      <c r="K4" s="4">
        <f>(J4/D10-1)</f>
        <v>-0.26267432555531878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9.72550342664299E-3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5.4488466814253362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1.9380248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0.54597199528124341</v>
      </c>
      <c r="M3" t="s">
        <v>4</v>
      </c>
      <c r="N3" s="19">
        <f>(INDEX(N5:N14,MATCH(MAX(O6:O7),O5:O14,0))/0.9)</f>
        <v>11.441378022222223</v>
      </c>
      <c r="O3" s="37">
        <f>(MAX(O6:O7)*0.85)</f>
        <v>0.48540838895304461</v>
      </c>
      <c r="P3" s="38">
        <f>(O3*N3)</f>
        <v>5.5537408731696605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16.866014366411012</v>
      </c>
      <c r="K4" s="4">
        <f>(J4/D14-1)</f>
        <v>6.2133012093551532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54.298995060000003</v>
      </c>
      <c r="S5" s="38">
        <f>(T5/R5)</f>
        <v>0.35175604960818591</v>
      </c>
      <c r="T5" s="38">
        <f>(SUM(D5:D7))</f>
        <v>19.100000000000001</v>
      </c>
    </row>
    <row r="6" spans="2:20">
      <c r="B6" s="20">
        <v>0.72398359000000001</v>
      </c>
      <c r="C6" s="40">
        <v>0</v>
      </c>
      <c r="D6" s="40">
        <f>(B6*C6)</f>
        <v>0</v>
      </c>
      <c r="E6" s="38">
        <f>(B6*J3)</f>
        <v>0.39527476518317767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10.297240220000001</v>
      </c>
      <c r="O7" s="38">
        <f>($C$5*Params!K9)</f>
        <v>0.57106869288593487</v>
      </c>
      <c r="P7" s="38">
        <f>(O7*N7)</f>
        <v>5.8804315127678768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10.297240220000001</v>
      </c>
      <c r="O8" s="38">
        <f>($C$5*Params!K10)</f>
        <v>0.78521945271816052</v>
      </c>
      <c r="P8" s="38">
        <f>(O8*N8)</f>
        <v>8.0855933300558309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10.297240220000001</v>
      </c>
      <c r="O9" s="38">
        <f>($C$5*Params!K11)</f>
        <v>1.4276717322148371</v>
      </c>
      <c r="P9" s="38">
        <f>(O9*N9)</f>
        <v>14.701078781919692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33.719800984743401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7.5689615535970603E-2</v>
      </c>
    </row>
    <row r="14" spans="2:20">
      <c r="B14" s="19">
        <f>(SUM(B5:B13))</f>
        <v>30.891720660000004</v>
      </c>
      <c r="D14" s="38">
        <f>(SUM(D5:D13))</f>
        <v>2.3381824600000005</v>
      </c>
    </row>
    <row r="18" spans="14:20">
      <c r="R18">
        <f>(SUM(R5:R17))</f>
        <v>30.891720660000004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9.7852300581256518E-2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5.4163774967052642</v>
      </c>
      <c r="K4" s="4">
        <f>(J4/D12-1)</f>
        <v>0.9053449702909544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6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0.62406589023200276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1.8249677400573601</v>
      </c>
      <c r="K4" s="4">
        <f>(J4/D10-1)</f>
        <v>-0.39167741998088001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3.6967247237589731E-3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2.2158167994211282</v>
      </c>
      <c r="K4" s="4">
        <f>(J4/D10-1)</f>
        <v>-0.26139440019295723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0.179305459083412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1.090858551971662</v>
      </c>
      <c r="K4" s="4">
        <f>(J4/D9-1)</f>
        <v>-0.96221157136347391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680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2.215220526375075E-3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7.501919377908127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-261.45208062209178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-179.19208062209179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680</v>
      </c>
      <c r="E34">
        <f t="shared" ref="E34:E40" si="1">C34*D34</f>
        <v>4252.7199999999993</v>
      </c>
      <c r="F34" s="29">
        <f t="shared" ref="F34:F40" si="2">E34*$N$5</f>
        <v>3542.5157599999993</v>
      </c>
      <c r="G34" s="38">
        <v>3.5</v>
      </c>
      <c r="H34" s="30">
        <f>G50</f>
        <v>1.5615590400000001</v>
      </c>
      <c r="I34" s="39">
        <f t="shared" ref="I34:I41" si="3">((F34-H34*D34)*$J$3-G34)</f>
        <v>1.9951992323420988</v>
      </c>
      <c r="J34">
        <v>1</v>
      </c>
      <c r="K34" s="44">
        <f t="shared" ref="K34:K40" si="4">I34*J34</f>
        <v>1.9951992323420988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680</v>
      </c>
      <c r="E35">
        <f t="shared" si="1"/>
        <v>656.88</v>
      </c>
      <c r="F35" s="29">
        <f t="shared" si="2"/>
        <v>547.18103999999994</v>
      </c>
      <c r="G35" s="38">
        <v>3.5</v>
      </c>
      <c r="H35" s="30">
        <f>G51</f>
        <v>0.21337130135885166</v>
      </c>
      <c r="I35" s="39">
        <f t="shared" si="3"/>
        <v>-2.6092851793751923</v>
      </c>
      <c r="J35">
        <v>1</v>
      </c>
      <c r="K35" s="44">
        <f t="shared" si="4"/>
        <v>-2.6092851793751923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680</v>
      </c>
      <c r="E36">
        <f t="shared" si="1"/>
        <v>578.67999999999995</v>
      </c>
      <c r="F36" s="29">
        <f t="shared" si="2"/>
        <v>482.04043999999993</v>
      </c>
      <c r="G36" s="38">
        <v>3.5</v>
      </c>
      <c r="H36" s="30">
        <f>G52</f>
        <v>0.18479602162162162</v>
      </c>
      <c r="I36" s="39">
        <f t="shared" si="3"/>
        <v>-2.7105416021654221</v>
      </c>
      <c r="J36">
        <v>1</v>
      </c>
      <c r="K36" s="44">
        <f t="shared" si="4"/>
        <v>-2.7105416021654221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646</v>
      </c>
      <c r="E37">
        <f t="shared" si="1"/>
        <v>549.74599999999998</v>
      </c>
      <c r="F37" s="29">
        <f t="shared" si="2"/>
        <v>457.93841799999996</v>
      </c>
      <c r="G37" s="38">
        <v>0</v>
      </c>
      <c r="H37" s="30">
        <f>G52</f>
        <v>0.18479602162162162</v>
      </c>
      <c r="I37" s="39">
        <f t="shared" si="3"/>
        <v>0.7499854779428492</v>
      </c>
      <c r="J37">
        <v>3</v>
      </c>
      <c r="K37" s="44">
        <f t="shared" si="4"/>
        <v>2.2499564338285474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588</v>
      </c>
      <c r="E38">
        <f t="shared" si="1"/>
        <v>500.38799999999998</v>
      </c>
      <c r="F38" s="29">
        <f t="shared" si="2"/>
        <v>416.82320399999998</v>
      </c>
      <c r="G38" s="38">
        <v>0</v>
      </c>
      <c r="H38" s="30">
        <f>H37</f>
        <v>0.18479602162162162</v>
      </c>
      <c r="I38" s="39">
        <f t="shared" si="3"/>
        <v>0.68264932048048821</v>
      </c>
      <c r="J38">
        <v>1</v>
      </c>
      <c r="K38" s="44">
        <f t="shared" si="4"/>
        <v>0.68264932048048821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540</v>
      </c>
      <c r="E39">
        <f t="shared" si="1"/>
        <v>459.53999999999996</v>
      </c>
      <c r="F39" s="29">
        <f t="shared" si="2"/>
        <v>382.79681999999997</v>
      </c>
      <c r="G39" s="38">
        <v>0</v>
      </c>
      <c r="H39" s="30">
        <f>H38</f>
        <v>0.18479602162162162</v>
      </c>
      <c r="I39" s="39">
        <f t="shared" si="3"/>
        <v>0.62692284533922382</v>
      </c>
      <c r="J39">
        <v>1</v>
      </c>
      <c r="K39" s="44">
        <f t="shared" si="4"/>
        <v>0.62692284533922382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9.1691231534906673E-2</v>
      </c>
      <c r="J40" s="16">
        <v>1</v>
      </c>
      <c r="K40" s="46">
        <f t="shared" si="4"/>
        <v>9.1691231534906673E-2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406</v>
      </c>
      <c r="E41">
        <f>(C41*D41)</f>
        <v>345.50599999999997</v>
      </c>
      <c r="F41" s="29">
        <f>(E41*$N$5)</f>
        <v>287.80649799999998</v>
      </c>
      <c r="G41" s="38">
        <v>0</v>
      </c>
      <c r="H41" s="29">
        <f>(H37)</f>
        <v>0.18479602162162162</v>
      </c>
      <c r="I41" s="39">
        <f t="shared" si="3"/>
        <v>0.47135310223652749</v>
      </c>
      <c r="J41">
        <v>1</v>
      </c>
      <c r="K41" s="44">
        <f>(I41*J41)</f>
        <v>0.47135310223652749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2.6955673779081284</v>
      </c>
      <c r="P46">
        <f>(O46/J3)</f>
        <v>1216.8392924378863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0.28886097331645549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31.807949855776819</v>
      </c>
      <c r="K4" s="4">
        <f>(J4/D13-1)</f>
        <v>-0.13541945580933112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0.18612583499061822</v>
      </c>
      <c r="M6" t="s">
        <v>11</v>
      </c>
      <c r="N6" s="1">
        <f>($B$13/5)</f>
        <v>22.023016464000001</v>
      </c>
      <c r="O6" s="38">
        <f>($S$7*Params!K8)</f>
        <v>0.44172427277870546</v>
      </c>
      <c r="P6" s="38">
        <f>(O6*N6)</f>
        <v>9.7281009319538576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0.18612583499061822</v>
      </c>
    </row>
    <row r="7" spans="2:21">
      <c r="B7" s="1">
        <v>106.83134912</v>
      </c>
      <c r="C7" s="38">
        <f>(D7/B7)</f>
        <v>0.33978790213746574</v>
      </c>
      <c r="D7" s="38">
        <v>36.299999999999997</v>
      </c>
      <c r="E7" t="s">
        <v>15</v>
      </c>
      <c r="N7" s="1">
        <f>($B$13/5)</f>
        <v>22.023016464000001</v>
      </c>
      <c r="O7" s="38">
        <f>($S$7*Params!K9)</f>
        <v>0.54366064341994524</v>
      </c>
      <c r="P7" s="38">
        <f>(O7*N7)</f>
        <v>11.973047300866288</v>
      </c>
      <c r="R7" s="29">
        <f>B7</f>
        <v>106.83134912</v>
      </c>
      <c r="S7" s="38">
        <f>(T7/R7)</f>
        <v>0.33978790213746574</v>
      </c>
      <c r="T7" s="38">
        <f>D7</f>
        <v>36.299999999999997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22.023016464000001</v>
      </c>
      <c r="O8" s="38">
        <f>($C$7*Params!K10)</f>
        <v>0.7475333847024247</v>
      </c>
      <c r="P8" s="38">
        <f>(O8*N8)</f>
        <v>16.462940038691144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22.023016464000001</v>
      </c>
      <c r="O9" s="38">
        <f>($C$7*Params!K11)</f>
        <v>1.3591516085498629</v>
      </c>
      <c r="P9" s="38">
        <f>(O9*N9)</f>
        <v>29.932618252165717</v>
      </c>
    </row>
    <row r="10" spans="2:21">
      <c r="N10" s="1"/>
      <c r="P10" s="38"/>
    </row>
    <row r="11" spans="2:21">
      <c r="P11" s="38">
        <f>(SUM(P6:P9))</f>
        <v>68.096706523677</v>
      </c>
    </row>
    <row r="12" spans="2:21">
      <c r="F12" t="s">
        <v>9</v>
      </c>
      <c r="G12" s="35">
        <f>(D13/B13)</f>
        <v>0.33410533611632137</v>
      </c>
    </row>
    <row r="13" spans="2:21">
      <c r="B13" s="1">
        <f>(SUM(B5:B12))</f>
        <v>110.11508232</v>
      </c>
      <c r="D13" s="38">
        <f>(SUM(D5:D12))</f>
        <v>36.79003659</v>
      </c>
      <c r="R13" s="1">
        <f>(SUM(R5:R12))</f>
        <v>110.11508232</v>
      </c>
      <c r="T13" s="38">
        <f>(SUM(T5:T12))</f>
        <v>36.79003659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9.9246216084706296E-2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6.2810016717865098</v>
      </c>
      <c r="K4" s="4">
        <f>(J4/D14-1)</f>
        <v>-0.36076851137095833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5.4015237425635895E-2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5.4015237425635895E-2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2023-10-27T23:30:16Z</dcterms:modified>
</cp:coreProperties>
</file>