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R6"/>
  <c r="N6"/>
  <c r="C6"/>
  <c r="S6" s="1"/>
  <c r="R5"/>
  <c r="C5"/>
  <c r="O9" s="1"/>
  <c r="P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Q7" s="1"/>
  <c r="E6"/>
  <c r="D6"/>
  <c r="D13" s="1"/>
  <c r="C5"/>
  <c r="O9" s="1"/>
  <c r="P9" s="1"/>
  <c r="J4"/>
  <c r="D39" i="28"/>
  <c r="C39"/>
  <c r="S25" s="1"/>
  <c r="D38"/>
  <c r="C38"/>
  <c r="C37"/>
  <c r="C36"/>
  <c r="C35"/>
  <c r="C34"/>
  <c r="B34"/>
  <c r="D33"/>
  <c r="C33" s="1"/>
  <c r="C32"/>
  <c r="C31"/>
  <c r="C30"/>
  <c r="D29"/>
  <c r="C29"/>
  <c r="C28"/>
  <c r="B28"/>
  <c r="C27"/>
  <c r="C26"/>
  <c r="B26"/>
  <c r="T25"/>
  <c r="R25"/>
  <c r="C25"/>
  <c r="T24"/>
  <c r="S24"/>
  <c r="R24"/>
  <c r="N24"/>
  <c r="C24"/>
  <c r="T23"/>
  <c r="S23" s="1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O8"/>
  <c r="N8"/>
  <c r="B8"/>
  <c r="C8" s="1"/>
  <c r="T7"/>
  <c r="R7"/>
  <c r="P7"/>
  <c r="N7"/>
  <c r="C7"/>
  <c r="T6"/>
  <c r="O6"/>
  <c r="N6"/>
  <c r="P6" s="1"/>
  <c r="B6"/>
  <c r="R6" s="1"/>
  <c r="S5"/>
  <c r="D5"/>
  <c r="D41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E7"/>
  <c r="D7"/>
  <c r="E6"/>
  <c r="D6"/>
  <c r="D10" s="1"/>
  <c r="G9" s="1"/>
  <c r="C5"/>
  <c r="O7" s="1"/>
  <c r="P7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P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D6"/>
  <c r="R5"/>
  <c r="T5" s="1"/>
  <c r="T37" s="1"/>
  <c r="D5"/>
  <c r="D37" s="1"/>
  <c r="G37" s="1"/>
  <c r="D15" i="22"/>
  <c r="D14"/>
  <c r="D13"/>
  <c r="D12"/>
  <c r="D11"/>
  <c r="D10"/>
  <c r="D9"/>
  <c r="D8"/>
  <c r="B7"/>
  <c r="C7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R21" s="1"/>
  <c r="C7"/>
  <c r="O8" s="1"/>
  <c r="R6"/>
  <c r="N6"/>
  <c r="E6"/>
  <c r="D6"/>
  <c r="D15" s="1"/>
  <c r="G14" s="1"/>
  <c r="T5"/>
  <c r="S5"/>
  <c r="R5"/>
  <c r="N9" s="1"/>
  <c r="C5"/>
  <c r="J4"/>
  <c r="B10" i="20"/>
  <c r="N9"/>
  <c r="T8"/>
  <c r="S8" s="1"/>
  <c r="R8"/>
  <c r="C8"/>
  <c r="O7" s="1"/>
  <c r="R7"/>
  <c r="D7"/>
  <c r="T7" s="1"/>
  <c r="S7" s="1"/>
  <c r="C7"/>
  <c r="R6"/>
  <c r="P6"/>
  <c r="O6"/>
  <c r="N6"/>
  <c r="N7" s="1"/>
  <c r="E6"/>
  <c r="D6"/>
  <c r="D10" s="1"/>
  <c r="G9" s="1"/>
  <c r="T5"/>
  <c r="S5"/>
  <c r="R5"/>
  <c r="R21" s="1"/>
  <c r="C5"/>
  <c r="O8" s="1"/>
  <c r="J4"/>
  <c r="K4" s="1"/>
  <c r="B10" i="19"/>
  <c r="N9" s="1"/>
  <c r="N7"/>
  <c r="E6"/>
  <c r="D6"/>
  <c r="D10" s="1"/>
  <c r="G9" s="1"/>
  <c r="C5"/>
  <c r="O9" s="1"/>
  <c r="P9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P11" s="1"/>
  <c r="N6"/>
  <c r="E6"/>
  <c r="D6"/>
  <c r="K4"/>
  <c r="J4"/>
  <c r="C10" i="16"/>
  <c r="O9"/>
  <c r="D9"/>
  <c r="B9"/>
  <c r="O8"/>
  <c r="D8"/>
  <c r="D14" s="1"/>
  <c r="B8"/>
  <c r="R8" s="1"/>
  <c r="T7"/>
  <c r="S7"/>
  <c r="R7"/>
  <c r="C7"/>
  <c r="T6"/>
  <c r="R6"/>
  <c r="E6"/>
  <c r="D6"/>
  <c r="T5"/>
  <c r="R5"/>
  <c r="U5" s="1"/>
  <c r="C5"/>
  <c r="D13" i="15"/>
  <c r="B13"/>
  <c r="G12"/>
  <c r="N9"/>
  <c r="N8"/>
  <c r="N7"/>
  <c r="N6"/>
  <c r="E6"/>
  <c r="D6"/>
  <c r="C5"/>
  <c r="O8" s="1"/>
  <c r="P8" s="1"/>
  <c r="J4"/>
  <c r="K4" s="1"/>
  <c r="B17" i="14"/>
  <c r="J4" s="1"/>
  <c r="C15"/>
  <c r="D14"/>
  <c r="C14"/>
  <c r="C13"/>
  <c r="C12"/>
  <c r="S9" s="1"/>
  <c r="C11"/>
  <c r="T10"/>
  <c r="R10"/>
  <c r="E10"/>
  <c r="R9"/>
  <c r="N15" s="1"/>
  <c r="D9"/>
  <c r="G17" s="1"/>
  <c r="S8"/>
  <c r="O9" s="1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R37" s="1"/>
  <c r="D5"/>
  <c r="D17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T15" s="1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17" s="1"/>
  <c r="P17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8" s="1"/>
  <c r="P8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R14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O9"/>
  <c r="P9" s="1"/>
  <c r="N9"/>
  <c r="C9"/>
  <c r="T8"/>
  <c r="R8"/>
  <c r="O8"/>
  <c r="P8" s="1"/>
  <c r="N8"/>
  <c r="C8"/>
  <c r="T7"/>
  <c r="S7"/>
  <c r="O7" s="1"/>
  <c r="P7" s="1"/>
  <c r="R7"/>
  <c r="N7"/>
  <c r="C7"/>
  <c r="R6"/>
  <c r="U6" s="1"/>
  <c r="O6"/>
  <c r="P6" s="1"/>
  <c r="N6"/>
  <c r="E6"/>
  <c r="D6"/>
  <c r="D13" s="1"/>
  <c r="G12" s="1"/>
  <c r="T5"/>
  <c r="S5" s="1"/>
  <c r="R5"/>
  <c r="R13" s="1"/>
  <c r="C5"/>
  <c r="K4"/>
  <c r="J4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D29"/>
  <c r="M28"/>
  <c r="D28"/>
  <c r="M27"/>
  <c r="D27"/>
  <c r="M26"/>
  <c r="D26"/>
  <c r="C26" s="1"/>
  <c r="N9" s="1"/>
  <c r="N25"/>
  <c r="M25"/>
  <c r="O25" s="1"/>
  <c r="C25"/>
  <c r="T24"/>
  <c r="S24" s="1"/>
  <c r="R24"/>
  <c r="M75" s="1"/>
  <c r="C24"/>
  <c r="T23"/>
  <c r="R23"/>
  <c r="C23"/>
  <c r="R22"/>
  <c r="C22"/>
  <c r="N43" s="1"/>
  <c r="O43" s="1"/>
  <c r="R21"/>
  <c r="C21"/>
  <c r="N18" s="1"/>
  <c r="O18" s="1"/>
  <c r="M20"/>
  <c r="C20"/>
  <c r="N36" s="1"/>
  <c r="O36" s="1"/>
  <c r="T19"/>
  <c r="S19" s="1"/>
  <c r="R19"/>
  <c r="M50" s="1"/>
  <c r="N19"/>
  <c r="O19" s="1"/>
  <c r="M19"/>
  <c r="C19"/>
  <c r="N28" s="1"/>
  <c r="O28" s="1"/>
  <c r="T18"/>
  <c r="S18"/>
  <c r="R18"/>
  <c r="M18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B38"/>
  <c r="B39" s="1"/>
  <c r="C37"/>
  <c r="C36"/>
  <c r="C35"/>
  <c r="C34"/>
  <c r="D33"/>
  <c r="D32"/>
  <c r="D31"/>
  <c r="D30"/>
  <c r="D29"/>
  <c r="C28"/>
  <c r="D27"/>
  <c r="D26"/>
  <c r="T16" s="1"/>
  <c r="D25"/>
  <c r="D24"/>
  <c r="T23"/>
  <c r="R23"/>
  <c r="S23" s="1"/>
  <c r="O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N34" l="1"/>
  <c r="N35"/>
  <c r="N36"/>
  <c r="N37"/>
  <c r="P37" s="1"/>
  <c r="J12"/>
  <c r="J13" s="1"/>
  <c r="J4"/>
  <c r="D39"/>
  <c r="T22" s="1"/>
  <c r="T32" s="1"/>
  <c r="T18"/>
  <c r="S18" s="1"/>
  <c r="R18"/>
  <c r="N10"/>
  <c r="P10" s="1"/>
  <c r="R22"/>
  <c r="O21"/>
  <c r="P21" s="1"/>
  <c r="O19"/>
  <c r="P19" s="1"/>
  <c r="O20"/>
  <c r="P20" s="1"/>
  <c r="N52" i="2"/>
  <c r="O52" s="1"/>
  <c r="N50"/>
  <c r="O50" s="1"/>
  <c r="N51"/>
  <c r="O51" s="1"/>
  <c r="N75"/>
  <c r="O75" s="1"/>
  <c r="N73"/>
  <c r="N74"/>
  <c r="N76"/>
  <c r="O9"/>
  <c r="O14" s="1"/>
  <c r="N4"/>
  <c r="D42" i="1"/>
  <c r="N3"/>
  <c r="P3"/>
  <c r="R32"/>
  <c r="P23"/>
  <c r="P29"/>
  <c r="O22" i="2"/>
  <c r="O54"/>
  <c r="N68"/>
  <c r="O68" s="1"/>
  <c r="N66"/>
  <c r="O66" s="1"/>
  <c r="H36" i="5"/>
  <c r="H37"/>
  <c r="P6" i="1"/>
  <c r="N26"/>
  <c r="N27"/>
  <c r="N28"/>
  <c r="O34"/>
  <c r="P34" s="1"/>
  <c r="O35"/>
  <c r="P35" s="1"/>
  <c r="O36"/>
  <c r="P36" s="1"/>
  <c r="T5" i="2"/>
  <c r="R20"/>
  <c r="M58" s="1"/>
  <c r="T20"/>
  <c r="B37"/>
  <c r="D31"/>
  <c r="D37" s="1"/>
  <c r="G36" s="1"/>
  <c r="N34"/>
  <c r="O34" s="1"/>
  <c r="O38" s="1"/>
  <c r="N42"/>
  <c r="O42" s="1"/>
  <c r="O46" s="1"/>
  <c r="N44"/>
  <c r="O44" s="1"/>
  <c r="O70"/>
  <c r="N67"/>
  <c r="O67" s="1"/>
  <c r="K4" i="4"/>
  <c r="P26"/>
  <c r="J14" i="5"/>
  <c r="I36"/>
  <c r="K36" s="1"/>
  <c r="I37"/>
  <c r="K37" s="1"/>
  <c r="I40"/>
  <c r="K40" s="1"/>
  <c r="M76" i="2"/>
  <c r="M7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L39" i="5"/>
  <c r="M38"/>
  <c r="O26" i="1"/>
  <c r="P26" s="1"/>
  <c r="O27"/>
  <c r="P27" s="1"/>
  <c r="O28"/>
  <c r="P28" s="1"/>
  <c r="N26" i="2"/>
  <c r="O26" s="1"/>
  <c r="O30" s="1"/>
  <c r="N27"/>
  <c r="O27" s="1"/>
  <c r="N35"/>
  <c r="O35" s="1"/>
  <c r="M73"/>
  <c r="E32" i="3"/>
  <c r="E33"/>
  <c r="E34"/>
  <c r="E35"/>
  <c r="E36"/>
  <c r="E37"/>
  <c r="E38"/>
  <c r="E39"/>
  <c r="E40"/>
  <c r="E41"/>
  <c r="E42"/>
  <c r="E43"/>
  <c r="E44"/>
  <c r="E45"/>
  <c r="E46"/>
  <c r="P11" i="8"/>
  <c r="O16" i="28"/>
  <c r="O17"/>
  <c r="P17" s="1"/>
  <c r="G8" i="4"/>
  <c r="M37" i="5"/>
  <c r="T6" i="8"/>
  <c r="K4" i="9"/>
  <c r="T6"/>
  <c r="T17" s="1"/>
  <c r="O8"/>
  <c r="P8" s="1"/>
  <c r="K4" i="10"/>
  <c r="P9" i="12"/>
  <c r="P9" i="14"/>
  <c r="K4"/>
  <c r="K4" i="21"/>
  <c r="K4" i="26"/>
  <c r="K4" i="27"/>
  <c r="O17" i="14"/>
  <c r="O16"/>
  <c r="O15"/>
  <c r="P15" s="1"/>
  <c r="O14"/>
  <c r="K4" i="18"/>
  <c r="G9"/>
  <c r="P7" i="20"/>
  <c r="O3"/>
  <c r="N3"/>
  <c r="O8" i="24"/>
  <c r="P8" s="1"/>
  <c r="O6"/>
  <c r="P6" s="1"/>
  <c r="O7"/>
  <c r="R41" i="28"/>
  <c r="T5"/>
  <c r="T41" s="1"/>
  <c r="W41" s="1"/>
  <c r="O24"/>
  <c r="P24" s="1"/>
  <c r="O26"/>
  <c r="P26" s="1"/>
  <c r="O25"/>
  <c r="P23"/>
  <c r="O3"/>
  <c r="N3"/>
  <c r="K4" i="29"/>
  <c r="G12"/>
  <c r="T13" i="8"/>
  <c r="O7" i="9"/>
  <c r="P7" s="1"/>
  <c r="P12" s="1"/>
  <c r="O9"/>
  <c r="P9" s="1"/>
  <c r="P9" i="24"/>
  <c r="K4"/>
  <c r="K4" i="31"/>
  <c r="N6" i="10"/>
  <c r="P6" s="1"/>
  <c r="N8"/>
  <c r="P8" s="1"/>
  <c r="N9"/>
  <c r="P9" s="1"/>
  <c r="K4" i="11"/>
  <c r="O7"/>
  <c r="P7" s="1"/>
  <c r="O9"/>
  <c r="P9" s="1"/>
  <c r="N8" i="12"/>
  <c r="P8" s="1"/>
  <c r="P11" s="1"/>
  <c r="O14"/>
  <c r="P14" s="1"/>
  <c r="O16"/>
  <c r="P16" s="1"/>
  <c r="S5" i="13"/>
  <c r="O7"/>
  <c r="P7" s="1"/>
  <c r="P12" s="1"/>
  <c r="O8"/>
  <c r="P8" s="1"/>
  <c r="S5" i="14"/>
  <c r="O6"/>
  <c r="P6" s="1"/>
  <c r="P11" s="1"/>
  <c r="O8"/>
  <c r="P8" s="1"/>
  <c r="T8"/>
  <c r="T37" s="1"/>
  <c r="N16"/>
  <c r="N17"/>
  <c r="N22"/>
  <c r="N24"/>
  <c r="O7" i="15"/>
  <c r="P7" s="1"/>
  <c r="O9"/>
  <c r="P9" s="1"/>
  <c r="S6" i="16"/>
  <c r="C8"/>
  <c r="R13"/>
  <c r="B14"/>
  <c r="O6" i="18"/>
  <c r="P6" s="1"/>
  <c r="O8"/>
  <c r="P8" s="1"/>
  <c r="N6" i="19"/>
  <c r="O7"/>
  <c r="P7" s="1"/>
  <c r="N8"/>
  <c r="T6" i="20"/>
  <c r="S6" s="1"/>
  <c r="N8"/>
  <c r="P8" s="1"/>
  <c r="O9"/>
  <c r="P9" s="1"/>
  <c r="O7" i="21"/>
  <c r="N8"/>
  <c r="P8" s="1"/>
  <c r="O9"/>
  <c r="P9" s="1"/>
  <c r="B17" i="22"/>
  <c r="J4" s="1"/>
  <c r="E35" i="23"/>
  <c r="T6" i="24"/>
  <c r="T17" s="1"/>
  <c r="O15"/>
  <c r="P15" s="1"/>
  <c r="O6" i="25"/>
  <c r="O8"/>
  <c r="O9"/>
  <c r="P9" s="1"/>
  <c r="T22" i="26"/>
  <c r="N16" i="28"/>
  <c r="B41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6" s="1"/>
  <c r="W36" s="1"/>
  <c r="O6"/>
  <c r="O8"/>
  <c r="P8" s="1"/>
  <c r="R36"/>
  <c r="O7" i="33"/>
  <c r="P7" s="1"/>
  <c r="O6" i="34"/>
  <c r="P6" s="1"/>
  <c r="O8"/>
  <c r="P8" s="1"/>
  <c r="O9"/>
  <c r="P9" s="1"/>
  <c r="U5" i="10"/>
  <c r="N7"/>
  <c r="P7" s="1"/>
  <c r="O6" i="11"/>
  <c r="P6" s="1"/>
  <c r="P12" s="1"/>
  <c r="U5" i="12"/>
  <c r="O15"/>
  <c r="P15" s="1"/>
  <c r="T9" i="14"/>
  <c r="N14"/>
  <c r="N23"/>
  <c r="N25"/>
  <c r="O6" i="15"/>
  <c r="P6" s="1"/>
  <c r="P11" s="1"/>
  <c r="T8" i="16"/>
  <c r="S8" s="1"/>
  <c r="O6" i="19"/>
  <c r="P6" s="1"/>
  <c r="O8"/>
  <c r="P8" s="1"/>
  <c r="O6" i="21"/>
  <c r="T6"/>
  <c r="S6" s="1"/>
  <c r="N7"/>
  <c r="C9" i="23"/>
  <c r="O6" s="1"/>
  <c r="P6" s="1"/>
  <c r="R9"/>
  <c r="S9" s="1"/>
  <c r="R24"/>
  <c r="R25"/>
  <c r="N7" i="24"/>
  <c r="O14"/>
  <c r="P14" s="1"/>
  <c r="O16"/>
  <c r="P16" s="1"/>
  <c r="N6" i="25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N9"/>
  <c r="P9" s="1"/>
  <c r="P11" s="1"/>
  <c r="N25"/>
  <c r="O6" i="30"/>
  <c r="P6" s="1"/>
  <c r="P11" s="1"/>
  <c r="O8"/>
  <c r="P8" s="1"/>
  <c r="O7" i="31"/>
  <c r="P7" s="1"/>
  <c r="P11" s="1"/>
  <c r="O7" i="32"/>
  <c r="P7" s="1"/>
  <c r="O6" i="33"/>
  <c r="P6" s="1"/>
  <c r="P11" s="1"/>
  <c r="O8"/>
  <c r="P8" s="1"/>
  <c r="P11" i="10" l="1"/>
  <c r="P11" i="20"/>
  <c r="O3" i="31"/>
  <c r="N3"/>
  <c r="N7" i="16"/>
  <c r="N9"/>
  <c r="P9" s="1"/>
  <c r="N8"/>
  <c r="P8" s="1"/>
  <c r="N6"/>
  <c r="J4"/>
  <c r="K4" s="1"/>
  <c r="J4" i="2"/>
  <c r="K4" s="1"/>
  <c r="J7"/>
  <c r="J8" s="1"/>
  <c r="H41" i="5"/>
  <c r="I41" s="1"/>
  <c r="K41" s="1"/>
  <c r="H38"/>
  <c r="O4" i="2"/>
  <c r="M4"/>
  <c r="P19" i="26"/>
  <c r="P8" i="25"/>
  <c r="R37" i="23"/>
  <c r="P19" i="12"/>
  <c r="T21" i="20"/>
  <c r="P7" i="24"/>
  <c r="P3" i="20"/>
  <c r="P14" i="14"/>
  <c r="P16"/>
  <c r="G41" i="28"/>
  <c r="G13" i="16"/>
  <c r="P16" i="28"/>
  <c r="P19" s="1"/>
  <c r="S20" i="2"/>
  <c r="R36"/>
  <c r="O76"/>
  <c r="O73"/>
  <c r="N11" i="1"/>
  <c r="K4"/>
  <c r="N3" i="21"/>
  <c r="P6"/>
  <c r="O3"/>
  <c r="P3" s="1"/>
  <c r="P6" i="32"/>
  <c r="P11" s="1"/>
  <c r="N3"/>
  <c r="O3"/>
  <c r="S5" i="31"/>
  <c r="T18"/>
  <c r="O6" i="16"/>
  <c r="P6" s="1"/>
  <c r="P12" s="1"/>
  <c r="O7"/>
  <c r="P7" s="1"/>
  <c r="O24" i="14"/>
  <c r="P24" s="1"/>
  <c r="O22"/>
  <c r="P22" s="1"/>
  <c r="O25"/>
  <c r="P25" s="1"/>
  <c r="O23"/>
  <c r="P23" s="1"/>
  <c r="L41" i="5"/>
  <c r="M41" s="1"/>
  <c r="M39"/>
  <c r="M46" s="1"/>
  <c r="I42" i="1"/>
  <c r="G7"/>
  <c r="O12"/>
  <c r="P12" s="1"/>
  <c r="O11"/>
  <c r="P11" s="1"/>
  <c r="O13"/>
  <c r="P13" s="1"/>
  <c r="P11" i="26"/>
  <c r="P20" i="24"/>
  <c r="P11" i="19"/>
  <c r="P11" i="34"/>
  <c r="P11" i="29"/>
  <c r="P6" i="25"/>
  <c r="P11" s="1"/>
  <c r="P7" i="21"/>
  <c r="P11" i="18"/>
  <c r="P3" i="28"/>
  <c r="P25"/>
  <c r="P28" s="1"/>
  <c r="P11" i="24"/>
  <c r="P17" i="14"/>
  <c r="T21" i="21"/>
  <c r="T13" i="16"/>
  <c r="P31" i="1"/>
  <c r="K14" i="5"/>
  <c r="T22" i="2"/>
  <c r="T36" s="1"/>
  <c r="P39" i="1"/>
  <c r="O74" i="2"/>
  <c r="P15" i="1"/>
  <c r="P19" i="14" l="1"/>
  <c r="N59" i="2"/>
  <c r="O59" s="1"/>
  <c r="N60"/>
  <c r="O60" s="1"/>
  <c r="N58"/>
  <c r="O58" s="1"/>
  <c r="O62" s="1"/>
  <c r="H39" i="5"/>
  <c r="I39" s="1"/>
  <c r="K39" s="1"/>
  <c r="I38"/>
  <c r="K38" s="1"/>
  <c r="J13" s="1"/>
  <c r="P27" i="14"/>
  <c r="P3" i="32"/>
  <c r="P11" i="21"/>
  <c r="O78" i="2"/>
  <c r="P3" i="31"/>
  <c r="O46" i="5" l="1"/>
  <c r="P46" s="1"/>
  <c r="J15"/>
  <c r="J16" s="1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<sst xmlns="http://schemas.openxmlformats.org/spreadsheetml/2006/main" count="710" uniqueCount="90">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</sst>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47395968"/>
        <c:axId val="47397888"/>
      </c:lineChart>
      <c:dateAx>
        <c:axId val="47395968"/>
        <c:scaling>
          <c:orientation val="minMax"/>
        </c:scaling>
        <c:axPos val="b"/>
        <c:numFmt formatCode="dd/mm/yy;@" sourceLinked="1"/>
        <c:majorTickMark val="none"/>
        <c:tickLblPos val="nextTo"/>
        <c:crossAx val="47397888"/>
        <c:crosses val="autoZero"/>
        <c:lblOffset val="100"/>
      </c:dateAx>
      <c:valAx>
        <c:axId val="4739788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47395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4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1785.3074974988381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939.13201566550424</v>
      </c>
      <c r="K4" s="4">
        <f>(J4/D42-1)</f>
        <v>-0.34853026189992364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2740.4304345823439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3.7086220000000003E-2</v>
      </c>
      <c r="O11" s="39">
        <f>($S$18*Params!K16)</f>
        <v>3287.164796823532</v>
      </c>
      <c r="P11" s="23">
        <f>(O11*N11)</f>
        <v>121.90851683125283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10.335555723745198</v>
      </c>
      <c r="I12" t="s">
        <v>13</v>
      </c>
      <c r="J12">
        <f>(J11-B42)</f>
        <v>7.3966240000000072E-2</v>
      </c>
      <c r="N12">
        <f>($B$35/5)</f>
        <v>2.086561E-2</v>
      </c>
      <c r="O12" s="39">
        <f>($S$18*Params!K17)</f>
        <v>6574.329593647064</v>
      </c>
      <c r="P12" s="23">
        <f>(O12*N12)</f>
        <v>137.1773973124981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132.05248283379859</v>
      </c>
      <c r="N13">
        <f>($B$35/5)</f>
        <v>2.086561E-2</v>
      </c>
      <c r="O13" s="39">
        <f>($S$18*Params!K18)</f>
        <v>13148.659187294128</v>
      </c>
      <c r="P13" s="23">
        <f>(O13*N13)</f>
        <v>274.3547946249962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540.89593376874711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9.9683050000000009E-2</v>
      </c>
      <c r="S18" s="39">
        <f>(T18/R18)</f>
        <v>1643.582398411766</v>
      </c>
      <c r="T18" s="23">
        <f>(D35+1283.68*B39)</f>
        <v>163.83730640000002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7.8251959999999995E-3</v>
      </c>
      <c r="O19" s="39">
        <f>($S$19*Params!K16)</f>
        <v>3375.7516188994546</v>
      </c>
      <c r="P19" s="23">
        <f>(O19*N19)</f>
        <v>26.415918065205535</v>
      </c>
      <c r="R19" s="24">
        <f>(B36+B38)</f>
        <v>2.0620489999999998E-2</v>
      </c>
      <c r="S19" s="39">
        <f>(T19/R19)</f>
        <v>1687.8758094497273</v>
      </c>
      <c r="T19" s="23">
        <f>(D36+1269.75*B38)</f>
        <v>34.804826250000005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4.2650980000000002E-3</v>
      </c>
      <c r="O20" s="39">
        <f>($S$19*Params!K17)</f>
        <v>6751.5032377989091</v>
      </c>
      <c r="P20" s="23">
        <f>(O20*N20)</f>
        <v>28.795822956529651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4.2650980000000002E-3</v>
      </c>
      <c r="O21" s="39">
        <f>($S$19*Params!K18)</f>
        <v>13503.006475597818</v>
      </c>
      <c r="P21" s="23">
        <f>(O21*N21)</f>
        <v>57.591645913059303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113.93491193479448</v>
      </c>
      <c r="R23" s="24">
        <f>(B40)</f>
        <v>4.7174420000000002E-2</v>
      </c>
      <c r="S23" s="39">
        <f>(T23/R23)</f>
        <v>1819.8421941382637</v>
      </c>
      <c r="T23" s="23">
        <f>(D40)</f>
        <v>85.85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0.52603376000000002</v>
      </c>
      <c r="T32" s="23">
        <f>(SUM(T5:T31))</f>
        <v>1441.558925521784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9.434884000000001E-3</v>
      </c>
      <c r="O34" s="39">
        <f>($S$23*Params!K15)</f>
        <v>2729.7632912073955</v>
      </c>
      <c r="P34" s="23">
        <f>(O34*N34)</f>
        <v>25.754999999999999</v>
      </c>
    </row>
    <row r="35" spans="2:16">
      <c r="B35" s="24">
        <v>0.10432805000000001</v>
      </c>
      <c r="C35" s="39">
        <f>(D35/B35)</f>
        <v>1627.5584562349243</v>
      </c>
      <c r="D35" s="23">
        <v>169.8</v>
      </c>
      <c r="E35" t="s">
        <v>10</v>
      </c>
      <c r="N35">
        <f>($R$23/5)</f>
        <v>9.434884000000001E-3</v>
      </c>
      <c r="O35" s="39">
        <f>($S$23*Params!K16)</f>
        <v>3639.6843882765274</v>
      </c>
      <c r="P35" s="23">
        <f>(O35*N35)</f>
        <v>34.340000000000003</v>
      </c>
    </row>
    <row r="36" spans="2:16">
      <c r="B36" s="24">
        <v>2.1325489999999999E-2</v>
      </c>
      <c r="C36" s="39">
        <f>(D36/B36)</f>
        <v>1674.0529760394722</v>
      </c>
      <c r="D36" s="23">
        <v>35.700000000000003</v>
      </c>
      <c r="E36" t="s">
        <v>15</v>
      </c>
      <c r="N36">
        <f>($R$23/5)</f>
        <v>9.434884000000001E-3</v>
      </c>
      <c r="O36" s="39">
        <f>($S$23*Params!K17)</f>
        <v>7279.3687765530549</v>
      </c>
      <c r="P36" s="23">
        <f>(O36*N36)</f>
        <v>68.680000000000007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9.434884000000001E-3</v>
      </c>
      <c r="O37" s="39">
        <f>($S$23*Params!K18)</f>
        <v>14558.73755310611</v>
      </c>
      <c r="P37" s="23">
        <f>(O37*N37)</f>
        <v>137.36000000000001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266.13499999999999</v>
      </c>
    </row>
    <row r="40" spans="2:16">
      <c r="B40" s="24">
        <v>4.7174420000000002E-2</v>
      </c>
      <c r="C40" s="39">
        <f>(D40/B40)</f>
        <v>1819.8421941382637</v>
      </c>
      <c r="D40" s="23">
        <v>85.85</v>
      </c>
      <c r="E40" t="s">
        <v>18</v>
      </c>
    </row>
    <row r="42" spans="2:16">
      <c r="B42">
        <f>(SUM(B5:B41))</f>
        <v>0.52603375999999991</v>
      </c>
      <c r="D42" s="23">
        <f>(SUM(D5:D41))</f>
        <v>1441.5589255217842</v>
      </c>
      <c r="H42" t="s">
        <v>9</v>
      </c>
      <c r="I42" s="39">
        <f>D42/B42</f>
        <v>2740.4304345823439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1.331734757346323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14.846828255638973</v>
      </c>
      <c r="K4" s="4">
        <f>(J4/D14-1)</f>
        <v>-0.58190218757157774</v>
      </c>
      <c r="R4" t="s">
        <v>5</v>
      </c>
      <c r="S4" t="s">
        <v>6</v>
      </c>
      <c r="T4" t="s">
        <v>7</v>
      </c>
    </row>
    <row r="5" spans="2:21">
      <c r="B5" s="29">
        <v>10.53199674</v>
      </c>
      <c r="C5" s="38">
        <f>(D5/B5)</f>
        <v>3.3896706276420669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0.73318522560491317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0.73318522560491317</v>
      </c>
      <c r="M6" t="s">
        <v>11</v>
      </c>
      <c r="N6" s="29">
        <f>(SUM(R5:R7)/5)</f>
        <v>2.2296974939999998</v>
      </c>
      <c r="O6" s="38">
        <f>($C$5*Params!K8)</f>
        <v>4.4065718159346874</v>
      </c>
      <c r="P6" s="38">
        <f>(O6*N6)</f>
        <v>9.8253221351206008</v>
      </c>
      <c r="R6" s="29">
        <f>(B5)</f>
        <v>10.53199674</v>
      </c>
      <c r="S6" s="38">
        <f>(T6/R6)</f>
        <v>3.3896706276420669</v>
      </c>
      <c r="T6" s="38">
        <f>(D5)</f>
        <v>35.700000000000003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2.2296974939999998</v>
      </c>
      <c r="O7" s="38">
        <f>($C$5*Params!K9)</f>
        <v>5.4234730042273078</v>
      </c>
      <c r="P7" s="38">
        <f>(O7*N7)</f>
        <v>12.092704166302278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0.27739849711789422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2.2296974939999998</v>
      </c>
      <c r="O8" s="38">
        <f>($C$5*Params!K10)</f>
        <v>7.4572753808125478</v>
      </c>
      <c r="P8" s="38">
        <f>(O8*N8)</f>
        <v>16.627468228665631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2.2296974939999998</v>
      </c>
      <c r="O9" s="38">
        <f>($C$5*Params!K11)</f>
        <v>13.558682510568268</v>
      </c>
      <c r="P9" s="38">
        <f>(O9*N9)</f>
        <v>30.231760415755694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68.777254945844192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3.1852229735698852</v>
      </c>
    </row>
    <row r="14" spans="2:21">
      <c r="B14" s="29">
        <f>(SUM(B5:B13))</f>
        <v>11.148487470000001</v>
      </c>
      <c r="D14" s="38">
        <f>(SUM(D5:D13))</f>
        <v>35.510418410000007</v>
      </c>
      <c r="R14" s="29">
        <f>(SUM(R5:R13))</f>
        <v>11.148487469999999</v>
      </c>
      <c r="T14" s="38">
        <f>(SUM(T5:T13))</f>
        <v>35.51041841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7.1047561704286037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8.6621836604579521</v>
      </c>
      <c r="K4" s="4">
        <f>(J4/D14-1)</f>
        <v>-0.20748548394712241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0.62476433593574165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0.18427123936177825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10.4386176416669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31.257940309414145</v>
      </c>
      <c r="K4" s="4">
        <f>(J4/D13-1)</f>
        <v>-0.29987683801662612</v>
      </c>
      <c r="R4" t="s">
        <v>5</v>
      </c>
      <c r="S4" t="s">
        <v>6</v>
      </c>
      <c r="T4" t="s">
        <v>7</v>
      </c>
    </row>
    <row r="5" spans="2:22">
      <c r="B5" s="24">
        <v>2.32561106</v>
      </c>
      <c r="C5" s="38">
        <f>(D5/B5)</f>
        <v>15.350804188211937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0.14996462578400843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0.14996462578400843</v>
      </c>
      <c r="M6" t="s">
        <v>11</v>
      </c>
      <c r="N6" s="24">
        <f>($B$5+$R$7)/5</f>
        <v>0.47158162800000003</v>
      </c>
      <c r="O6" s="38">
        <f>($C$5*Params!K8)</f>
        <v>19.956045444675517</v>
      </c>
      <c r="P6" s="38">
        <f>(O6*N6)</f>
        <v>9.4109043992420656</v>
      </c>
      <c r="R6" s="24">
        <f>B5</f>
        <v>2.32561106</v>
      </c>
      <c r="S6" s="38">
        <f>(T6/R6)</f>
        <v>15.350804188211937</v>
      </c>
      <c r="T6" s="38">
        <f>D5</f>
        <v>35.700000000000003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0.47158162800000003</v>
      </c>
      <c r="O7" s="38">
        <f>($C$5*Params!K9)</f>
        <v>24.5612867011391</v>
      </c>
      <c r="P7" s="38">
        <f>(O7*N7)</f>
        <v>11.582651568297926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0.54079175906232679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0.47158162800000003</v>
      </c>
      <c r="O8" s="38">
        <f>($C$5*Params!K10)</f>
        <v>33.771769214066261</v>
      </c>
      <c r="P8" s="38">
        <f>(O8*N8)</f>
        <v>15.92614590640965</v>
      </c>
      <c r="R8" s="24">
        <f>(B10)</f>
        <v>0.62217761000000005</v>
      </c>
      <c r="S8" s="38">
        <f>(T8/R8)</f>
        <v>14.706411566304997</v>
      </c>
      <c r="T8" s="38">
        <f>(D10)</f>
        <v>9.15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0.47158162800000003</v>
      </c>
      <c r="O9" s="38">
        <f>($C$5*Params!K11)</f>
        <v>61.403216752847747</v>
      </c>
      <c r="P9" s="38">
        <f>(O9*N9)</f>
        <v>28.956628920744816</v>
      </c>
    </row>
    <row r="10" spans="2:22">
      <c r="B10" s="24">
        <v>0.62217761000000005</v>
      </c>
      <c r="C10" s="38">
        <f>(D10/B10)</f>
        <v>14.706411566304997</v>
      </c>
      <c r="D10" s="38">
        <v>9.15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65.876330794694454</v>
      </c>
    </row>
    <row r="12" spans="2:22">
      <c r="F12" t="s">
        <v>9</v>
      </c>
      <c r="G12" s="38">
        <f>(D13/B13)</f>
        <v>14.909687621382808</v>
      </c>
    </row>
    <row r="13" spans="2:22">
      <c r="B13" s="24">
        <f>(SUM(B5:B12))</f>
        <v>2.9944520800000003</v>
      </c>
      <c r="D13" s="38">
        <f>(SUM(D5:D12))</f>
        <v>44.646345110000006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2.9944520800000003</v>
      </c>
      <c r="T13" s="38">
        <f>(SUM(T5:T12))</f>
        <v>44.646345109999999</v>
      </c>
    </row>
    <row r="14" spans="2:22">
      <c r="M14" t="s">
        <v>11</v>
      </c>
      <c r="N14" s="24">
        <f>($B$10)/5</f>
        <v>0.12443552200000001</v>
      </c>
      <c r="O14" s="38">
        <f>($C$10*Params!K8)</f>
        <v>19.118335036196495</v>
      </c>
      <c r="P14" s="38">
        <f>(O14*N14)</f>
        <v>2.379</v>
      </c>
    </row>
    <row r="15" spans="2:22">
      <c r="N15" s="24">
        <f>($B$10)/5</f>
        <v>0.12443552200000001</v>
      </c>
      <c r="O15" s="38">
        <f>($C$10*Params!K9)</f>
        <v>23.530258506087996</v>
      </c>
      <c r="P15" s="38">
        <f>(O15*N15)</f>
        <v>2.9279999999999999</v>
      </c>
    </row>
    <row r="16" spans="2:22">
      <c r="N16" s="24">
        <f>($B$10)/5</f>
        <v>0.12443552200000001</v>
      </c>
      <c r="O16" s="38">
        <f>($C$10*Params!K10)</f>
        <v>32.354105445870992</v>
      </c>
      <c r="P16" s="38">
        <f>(O16*N16)</f>
        <v>4.0259999999999998</v>
      </c>
    </row>
    <row r="17" spans="14:16">
      <c r="N17" s="24">
        <f>($B$10)/5</f>
        <v>0.12443552200000001</v>
      </c>
      <c r="O17" s="38">
        <f>($C$10*Params!K11)</f>
        <v>58.825646265219987</v>
      </c>
      <c r="P17" s="38">
        <f>(O17*N17)</f>
        <v>7.32</v>
      </c>
    </row>
    <row r="19" spans="14:16">
      <c r="P19" s="38">
        <f>(SUM(P14:P17))</f>
        <v>16.652999999999999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1.5686731722665099E-3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1.4985318944840713</v>
      </c>
      <c r="K4" s="4">
        <f>(J4/D13-1)</f>
        <v>-0.47088746208846488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2" sqref="B12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224.52987001628821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145.95223364066129</v>
      </c>
      <c r="K4" s="4">
        <f>(J4/D17-1)</f>
        <v>-0.20795121407873685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0.10307454599999999</v>
      </c>
      <c r="O6" s="38">
        <f>($S$8*Params!K8)</f>
        <v>374.81028536375999</v>
      </c>
      <c r="P6" s="38">
        <f>(O6*N6)</f>
        <v>38.633400000000002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5.2764519453827728E-2</v>
      </c>
      <c r="N7" s="24">
        <f>($R$8/5)</f>
        <v>0.10307454599999999</v>
      </c>
      <c r="O7" s="38">
        <f>($S$8*Params!K9)</f>
        <v>461.3049666015508</v>
      </c>
      <c r="P7" s="38">
        <f>(O7*N7)</f>
        <v>47.548800000000007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2.1325847054147053E-2</v>
      </c>
      <c r="N8" s="24">
        <f>($R$8/5)</f>
        <v>0.10307454599999999</v>
      </c>
      <c r="O8" s="38">
        <f>($S$8*Params!K10)</f>
        <v>634.29432907713237</v>
      </c>
      <c r="P8" s="38">
        <f>(O8*N8)</f>
        <v>65.379600000000011</v>
      </c>
      <c r="R8" s="51">
        <f>(B11)</f>
        <v>0.51537272999999995</v>
      </c>
      <c r="S8" s="38">
        <f>(C11)</f>
        <v>288.31560412596923</v>
      </c>
      <c r="T8" s="38">
        <f>(R8*S8)</f>
        <v>148.59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0.10307454599999999</v>
      </c>
      <c r="O9" s="38">
        <f>($S$8*Params!K11)</f>
        <v>1153.2624165038769</v>
      </c>
      <c r="P9" s="38">
        <f>(O9*N9)</f>
        <v>118.87200000000001</v>
      </c>
      <c r="R9" s="51">
        <f>(B12)</f>
        <v>0.1227746</v>
      </c>
      <c r="S9" s="38">
        <f>(C12)</f>
        <v>290.77675675587625</v>
      </c>
      <c r="T9" s="38">
        <f>(R9*S9)</f>
        <v>35.700000000000003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0.40710633382003297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0.51537272999999995</v>
      </c>
      <c r="C11" s="38">
        <f>(D11/B11)</f>
        <v>288.31560412596923</v>
      </c>
      <c r="D11" s="38">
        <v>148.59</v>
      </c>
      <c r="E11" t="s">
        <v>10</v>
      </c>
      <c r="P11" s="38">
        <f>(SUM(P6:P9))</f>
        <v>270.43380000000002</v>
      </c>
    </row>
    <row r="12" spans="2:21">
      <c r="B12" s="51">
        <v>0.1227746</v>
      </c>
      <c r="C12" s="38">
        <f>(D12/B12)</f>
        <v>290.77675675587625</v>
      </c>
      <c r="D12" s="38">
        <v>35.700000000000003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2.4554920000000001E-2</v>
      </c>
      <c r="O14" s="38">
        <f>($S$9*Params!K8)</f>
        <v>378.00978378263915</v>
      </c>
      <c r="P14" s="38">
        <f>(O14*N14)</f>
        <v>9.2820000000000018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2.4554920000000001E-2</v>
      </c>
      <c r="O15" s="38">
        <f>($S$9*Params!K9)</f>
        <v>465.24281080940204</v>
      </c>
      <c r="P15" s="38">
        <f>(O15*N15)</f>
        <v>11.424000000000003</v>
      </c>
    </row>
    <row r="16" spans="2:21">
      <c r="N16" s="24">
        <f>($R$9/5)</f>
        <v>2.4554920000000001E-2</v>
      </c>
      <c r="O16" s="38">
        <f>($S$9*Params!K10)</f>
        <v>639.70886486292784</v>
      </c>
      <c r="P16" s="38">
        <f>(O16*N16)</f>
        <v>15.708000000000006</v>
      </c>
    </row>
    <row r="17" spans="2:16">
      <c r="B17" s="51">
        <f>(SUM(B5:B16))</f>
        <v>0.6500348199999999</v>
      </c>
      <c r="D17" s="38">
        <f>(SUM(D5:D16))</f>
        <v>184.27177244000001</v>
      </c>
      <c r="F17" t="s">
        <v>9</v>
      </c>
      <c r="G17" s="38">
        <f>(SUM(D5:D16)/SUM(B5:B16))</f>
        <v>283.47984872564217</v>
      </c>
      <c r="N17" s="24">
        <f>($R$9/5)</f>
        <v>2.4554920000000001E-2</v>
      </c>
      <c r="O17" s="38">
        <f>($S$9*Params!K11)</f>
        <v>1163.107027023505</v>
      </c>
      <c r="P17" s="38">
        <f>(O17*N17)</f>
        <v>28.560000000000006</v>
      </c>
    </row>
    <row r="18" spans="2:16">
      <c r="P18" s="38"/>
    </row>
    <row r="19" spans="2:16">
      <c r="P19" s="38">
        <f>(SUM(P14:P17))</f>
        <v>64.974000000000018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0.6500348199999999</v>
      </c>
      <c r="T37" s="38">
        <f>(SUM(T5:T27))</f>
        <v>184.27177244000001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6.817569876985205E-2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4.1845143024204159</v>
      </c>
      <c r="K4" s="4">
        <f>(J4/D13-1)</f>
        <v>-0.16309713951591687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1.7675697984851427E-2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4.2909318217772148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28.026233594730844</v>
      </c>
      <c r="K4" s="4">
        <f>(J4/D14-1)</f>
        <v>-0.2213711672555595</v>
      </c>
      <c r="R4" t="s">
        <v>5</v>
      </c>
      <c r="S4" t="s">
        <v>6</v>
      </c>
      <c r="T4" t="s">
        <v>7</v>
      </c>
    </row>
    <row r="5" spans="2:21">
      <c r="B5" s="24">
        <v>6.3821723099999996</v>
      </c>
      <c r="C5" s="38">
        <f>(D5/B5)</f>
        <v>5.5937066982762182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0.26410312051970264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0.26410312051970264</v>
      </c>
      <c r="M6" t="s">
        <v>11</v>
      </c>
      <c r="N6" s="24">
        <f>($B$14/5)</f>
        <v>1.3063005780000001</v>
      </c>
      <c r="O6" s="38">
        <f>($S$6*Params!K8)</f>
        <v>7.2718187077590839</v>
      </c>
      <c r="P6" s="38">
        <f>(O6*N6)</f>
        <v>9.4991809810569059</v>
      </c>
      <c r="R6" s="24">
        <f>B5</f>
        <v>6.3821723099999996</v>
      </c>
      <c r="S6" s="38">
        <f>(T6/R6)</f>
        <v>5.5937066982762182</v>
      </c>
      <c r="T6" s="38">
        <f>D5</f>
        <v>35.700000000000003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1.3063005780000001</v>
      </c>
      <c r="O7" s="38">
        <f>($S$6*Params!K9)</f>
        <v>8.9499307172419496</v>
      </c>
      <c r="P7" s="38">
        <f>(O7*N7)</f>
        <v>11.691299668993114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1.3063005780000001</v>
      </c>
      <c r="O8" s="38">
        <f>($C$5*Params!K10)</f>
        <v>12.306154736207681</v>
      </c>
      <c r="P8" s="38">
        <f>(O8*N8)</f>
        <v>16.075537044865531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1.3063005780000001</v>
      </c>
      <c r="O9" s="38">
        <f>($C$5*Params!K11)</f>
        <v>22.374826793104873</v>
      </c>
      <c r="P9" s="38">
        <f>(O9*N9)</f>
        <v>29.228249172482784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66.494266867398323</v>
      </c>
    </row>
    <row r="13" spans="2:21">
      <c r="F13" t="s">
        <v>9</v>
      </c>
      <c r="G13" s="38">
        <f>(D14/B14)</f>
        <v>5.5108822603613659</v>
      </c>
      <c r="N13" s="24"/>
      <c r="P13" s="38"/>
      <c r="R13" s="24">
        <f>(SUM(R5:R12))</f>
        <v>6.5315028899999996</v>
      </c>
      <c r="T13" s="38">
        <f>(SUM(T5:T12))</f>
        <v>35.994343410000006</v>
      </c>
    </row>
    <row r="14" spans="2:21">
      <c r="B14">
        <f>(SUM(B5:B13))</f>
        <v>6.5315028900000005</v>
      </c>
      <c r="D14" s="38">
        <f>(SUM(D5:D13))</f>
        <v>35.994343409999999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29.01795404513296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3.5906619013360017</v>
      </c>
      <c r="K4" s="4">
        <f>(J4/D13-1)</f>
        <v>-0.30948809589692272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8.3909766814608724E-2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3.5872907741709912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7.1080229194451059</v>
      </c>
      <c r="K4" s="4">
        <f>(J4/D10-1)</f>
        <v>-0.24059584193962535</v>
      </c>
    </row>
    <row r="5" spans="2:16">
      <c r="B5" s="1">
        <v>1.97945953</v>
      </c>
      <c r="C5" s="38">
        <f>(D5/B5)</f>
        <v>4.7285634579253051</v>
      </c>
      <c r="D5" s="38">
        <v>9.36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7.126009631259706E-3</v>
      </c>
      <c r="M6" t="s">
        <v>11</v>
      </c>
      <c r="N6" s="24">
        <f>($B$10/5)</f>
        <v>0.39628919799999995</v>
      </c>
      <c r="O6" s="38">
        <f>($C$5*Params!K8)</f>
        <v>6.1471324953028965</v>
      </c>
      <c r="P6" s="38">
        <f>(O6*N6)</f>
        <v>2.4360422065633234</v>
      </c>
    </row>
    <row r="7" spans="2:16">
      <c r="N7" s="24">
        <f>($B$10/5)</f>
        <v>0.39628919799999995</v>
      </c>
      <c r="O7" s="38">
        <f>($C$5*Params!K9)</f>
        <v>7.5657015326804888</v>
      </c>
      <c r="P7" s="38">
        <f>(O7*N7)</f>
        <v>2.9982057926933212</v>
      </c>
    </row>
    <row r="8" spans="2:16">
      <c r="N8" s="24">
        <f>($B$10/5)</f>
        <v>0.39628919799999995</v>
      </c>
      <c r="O8" s="38">
        <f>($C$5*Params!K10)</f>
        <v>10.402839607435672</v>
      </c>
      <c r="P8" s="38">
        <f>(O8*N8)</f>
        <v>4.1225329649533169</v>
      </c>
    </row>
    <row r="9" spans="2:16">
      <c r="F9" t="s">
        <v>9</v>
      </c>
      <c r="G9" s="38">
        <f>(D10/B10)</f>
        <v>4.7238229289308054</v>
      </c>
      <c r="N9" s="24">
        <f>($B$10/5)</f>
        <v>0.39628919799999995</v>
      </c>
      <c r="O9" s="38">
        <f>($C$5*Params!K11)</f>
        <v>18.91425383170122</v>
      </c>
      <c r="P9" s="38">
        <f>(O9*N9)</f>
        <v>7.495514481733303</v>
      </c>
    </row>
    <row r="10" spans="2:16">
      <c r="B10">
        <f>(SUM(B5:B9))</f>
        <v>1.9814459899999999</v>
      </c>
      <c r="D10" s="38">
        <f>(SUM(D5:D9))</f>
        <v>9.36</v>
      </c>
    </row>
    <row r="11" spans="2:16">
      <c r="P11" s="38">
        <f>(SUM(P6:P9))</f>
        <v>17.052295445943265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1.857260730437055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9.1937098813241214</v>
      </c>
      <c r="K4" s="4">
        <f>(J4/D10-1)</f>
        <v>-0.14635934249543903</v>
      </c>
    </row>
    <row r="5" spans="2:16">
      <c r="B5" s="1">
        <v>4.93337468</v>
      </c>
      <c r="C5" s="38">
        <f>(D5/B5)</f>
        <v>2.1830898114553907</v>
      </c>
      <c r="D5" s="38">
        <v>10.77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3.114681962764854E-2</v>
      </c>
      <c r="M6" t="s">
        <v>11</v>
      </c>
      <c r="N6" s="1">
        <f>($B$10/5)</f>
        <v>0.99002899600000005</v>
      </c>
      <c r="O6" s="38">
        <f>($C$5*Params!K8)</f>
        <v>2.8380167548920081</v>
      </c>
      <c r="P6" s="38">
        <f>(O6*N6)</f>
        <v>2.8097188784769132</v>
      </c>
    </row>
    <row r="7" spans="2:16">
      <c r="N7" s="1">
        <f>($B$10/5)</f>
        <v>0.99002899600000005</v>
      </c>
      <c r="O7" s="38">
        <f>($C$5*Params!K9)</f>
        <v>3.4929436983286255</v>
      </c>
      <c r="P7" s="38">
        <f>(O7*N7)</f>
        <v>3.4581155427408161</v>
      </c>
    </row>
    <row r="8" spans="2:16">
      <c r="N8" s="1">
        <f>($B$10/5)</f>
        <v>0.99002899600000005</v>
      </c>
      <c r="O8" s="38">
        <f>($C$5*Params!K10)</f>
        <v>4.8027975852018603</v>
      </c>
      <c r="P8" s="38">
        <f>(O8*N8)</f>
        <v>4.7549088712686221</v>
      </c>
    </row>
    <row r="9" spans="2:16">
      <c r="F9" t="s">
        <v>9</v>
      </c>
      <c r="G9" s="38">
        <f>(D10/B10)</f>
        <v>2.1756938521020852</v>
      </c>
      <c r="N9" s="1">
        <f>($B$10/5)</f>
        <v>0.99002899600000005</v>
      </c>
      <c r="O9" s="38">
        <f>($C$5*Params!K11)</f>
        <v>8.7323592458215629</v>
      </c>
      <c r="P9" s="38">
        <f>(O9*N9)</f>
        <v>8.645288856852039</v>
      </c>
    </row>
    <row r="10" spans="2:16">
      <c r="B10" s="1">
        <f>(SUM(B5:B9))</f>
        <v>4.9501449800000001</v>
      </c>
      <c r="D10" s="38">
        <f>(SUM(D5:D9))</f>
        <v>10.77</v>
      </c>
    </row>
    <row r="11" spans="2:16">
      <c r="P11" s="38">
        <f>(SUM(P6:P9))</f>
        <v>19.668032149338391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34542.977915524127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1018.0154112888533</v>
      </c>
      <c r="K4" s="4">
        <f>(J4/D37-1)</f>
        <v>0.4525473111959466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11.866549203320004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5.2901999999999463E-4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18.27392617687039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6.0784099999999994E-3</v>
      </c>
      <c r="S19" s="38">
        <f t="shared" si="2"/>
        <v>23395.26270850436</v>
      </c>
      <c r="T19" s="38">
        <f>(D23+17438.6*B32)</f>
        <v>142.20599879999997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1.3923499999999999E-3</v>
      </c>
      <c r="S20" s="38">
        <f t="shared" si="2"/>
        <v>24996.558981577913</v>
      </c>
      <c r="T20" s="38">
        <f>(D24+17211.7*B31)</f>
        <v>34.803958898000005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6.4204099999999997E-3</v>
      </c>
      <c r="C23" s="38">
        <f t="shared" si="3"/>
        <v>23077.965425884016</v>
      </c>
      <c r="D23" s="38">
        <v>148.16999999999999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1.4444099999999999E-3</v>
      </c>
      <c r="C24" s="38">
        <f t="shared" si="3"/>
        <v>24715.973996302993</v>
      </c>
      <c r="D24" s="38">
        <v>35.700000000000003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1.62163E-3</v>
      </c>
      <c r="S24" s="38">
        <f>(T24/R24)</f>
        <v>25930.699358053316</v>
      </c>
      <c r="T24" s="38">
        <f>(D34)</f>
        <v>42.05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1.62163E-3</v>
      </c>
      <c r="C34" s="38">
        <f>(D34/B34)</f>
        <v>25930.699358053316</v>
      </c>
      <c r="D34" s="38">
        <v>42.05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23780.965789736212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2.8741709999999997E-2</v>
      </c>
      <c r="T36" s="38">
        <f>(SUM(T5:T25))</f>
        <v>516.76980017000005</v>
      </c>
    </row>
    <row r="37" spans="2:20">
      <c r="B37">
        <f>(SUM(B5:B36))</f>
        <v>2.9470980000000004E-2</v>
      </c>
      <c r="D37" s="38">
        <f>(SUM(D5:D36))</f>
        <v>700.84836717000019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2.2261640000000001E-3</v>
      </c>
      <c r="N50" s="38">
        <f>($S$19*Params!K16)</f>
        <v>46790.525417008721</v>
      </c>
      <c r="O50" s="41">
        <f>(N50*M50)</f>
        <v>104.16338322442981</v>
      </c>
    </row>
    <row r="51" spans="12:16">
      <c r="M51">
        <f>($B$23/5)</f>
        <v>1.284082E-3</v>
      </c>
      <c r="N51" s="38">
        <f>($S$19*Params!K17)</f>
        <v>93581.050834017442</v>
      </c>
      <c r="O51" s="41">
        <f>(N51*M51)</f>
        <v>120.16574291704679</v>
      </c>
    </row>
    <row r="52" spans="12:16">
      <c r="M52">
        <f>($B$23/5)</f>
        <v>1.284082E-3</v>
      </c>
      <c r="N52" s="38">
        <f>($S$19*Params!K18)</f>
        <v>187162.10166803488</v>
      </c>
      <c r="O52" s="41">
        <f>(N52*M52)</f>
        <v>240.33148583409357</v>
      </c>
    </row>
    <row r="54" spans="12:16">
      <c r="O54" s="41">
        <f>(SUM(O49:O52))</f>
        <v>472.1162119755702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5.2570399999999988E-4</v>
      </c>
      <c r="N58" s="38">
        <f>($S$20*Params!K16)</f>
        <v>49993.117963155826</v>
      </c>
      <c r="O58" s="41">
        <f>(N58*M58)</f>
        <v>26.281582085702865</v>
      </c>
    </row>
    <row r="59" spans="12:16">
      <c r="M59">
        <f>($B$24/5)</f>
        <v>2.8888199999999996E-4</v>
      </c>
      <c r="N59" s="38">
        <f>($S$20*Params!K17)</f>
        <v>99986.235926311652</v>
      </c>
      <c r="O59" s="41">
        <f>(N59*M59)</f>
        <v>28.88422380686476</v>
      </c>
    </row>
    <row r="60" spans="12:16">
      <c r="M60">
        <f>($B$24/5)</f>
        <v>2.8888199999999996E-4</v>
      </c>
      <c r="N60" s="38">
        <f>($S$20*Params!K18)</f>
        <v>199972.4718526233</v>
      </c>
      <c r="O60" s="41">
        <f>(N60*M60)</f>
        <v>57.768447613729521</v>
      </c>
    </row>
    <row r="62" spans="12:16">
      <c r="O62" s="41">
        <f>(SUM(O57:O60))</f>
        <v>114.05666710629714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3.24326E-4</v>
      </c>
      <c r="N73" s="38">
        <f>($S$24*Params!K15)</f>
        <v>38896.049037079974</v>
      </c>
      <c r="O73" s="41">
        <f>(N73*M73)</f>
        <v>12.615</v>
      </c>
    </row>
    <row r="74" spans="12:16">
      <c r="M74">
        <f>($R$24/5)</f>
        <v>3.24326E-4</v>
      </c>
      <c r="N74" s="38">
        <f>($S$24*Params!K16)</f>
        <v>51861.398716106632</v>
      </c>
      <c r="O74" s="41">
        <f>(N74*M74)</f>
        <v>16.82</v>
      </c>
    </row>
    <row r="75" spans="12:16">
      <c r="M75">
        <f>($R$24/5)</f>
        <v>3.24326E-4</v>
      </c>
      <c r="N75" s="38">
        <f>($S$24*Params!K17)</f>
        <v>103722.79743221326</v>
      </c>
      <c r="O75" s="41">
        <f>(N75*M75)</f>
        <v>33.64</v>
      </c>
    </row>
    <row r="76" spans="12:16">
      <c r="M76">
        <f>($R$24/5)</f>
        <v>3.24326E-4</v>
      </c>
      <c r="N76" s="38">
        <f>($S$24*Params!K18)</f>
        <v>207445.59486442653</v>
      </c>
      <c r="O76" s="41">
        <f>(N76*M76)</f>
        <v>67.28</v>
      </c>
    </row>
    <row r="78" spans="12:16">
      <c r="O78" s="41">
        <f>(SUM(O73:O76))</f>
        <v>130.35500000000002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P7" sqref="P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11.054604299145531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8.7385244155459869</v>
      </c>
      <c r="K4" s="4">
        <f>(J4/D10-1)</f>
        <v>1.578705492735355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2.3455438309841006E-2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1" sqref="O3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68.746173297550513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11.266241810882383</v>
      </c>
      <c r="K4" s="4">
        <f>(J4/D15-1)</f>
        <v>0.13355264871468542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6.353108859119834E-2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1.2499760452372271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0.45122588958050008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1.1632181672546305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2.3949878982584452E-2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6.3774463120797953E-5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21.67596674480971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0.3016529645641377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3.9598945302496364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0.63428587223738886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33.101574272476874</v>
      </c>
      <c r="K4" s="4">
        <f>(J4/D18-1)</f>
        <v>-0.27987353355444522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0.19372872881430842</v>
      </c>
      <c r="M6" t="s">
        <v>11</v>
      </c>
      <c r="N6" s="19">
        <f>($B$7+$R$9)/5</f>
        <v>7.7016493257777769</v>
      </c>
      <c r="O6" s="38">
        <f>($S$7*Params!K8)</f>
        <v>1.2252707820245201</v>
      </c>
      <c r="P6" s="38">
        <f>(O6*N6)</f>
        <v>9.4366058922743541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0.19372872881430842</v>
      </c>
    </row>
    <row r="7" spans="2:21">
      <c r="B7" s="19">
        <v>37.877341629999997</v>
      </c>
      <c r="C7" s="38">
        <f t="shared" ref="C7:C14" si="0">(D7/B7)</f>
        <v>0.94251598617270771</v>
      </c>
      <c r="D7" s="38">
        <v>35.700000000000003</v>
      </c>
      <c r="E7" t="s">
        <v>15</v>
      </c>
      <c r="N7" s="19">
        <f>($B$7+$R$9)/5</f>
        <v>7.7016493257777769</v>
      </c>
      <c r="O7" s="38">
        <f>($S$7*Params!K9)</f>
        <v>1.5080255778763325</v>
      </c>
      <c r="P7" s="38">
        <f>(O7*N7)</f>
        <v>11.614284175106899</v>
      </c>
      <c r="R7" s="19">
        <f>B7</f>
        <v>37.877341629999997</v>
      </c>
      <c r="S7" s="38">
        <f>(T7/R7)</f>
        <v>0.94251598617270771</v>
      </c>
      <c r="T7" s="38">
        <f>D7</f>
        <v>35.700000000000003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7.7016493257777769</v>
      </c>
      <c r="O8" s="38">
        <f>($S$7*Params!K10)</f>
        <v>2.0735351695799573</v>
      </c>
      <c r="P8" s="38">
        <f>(O8*N8)</f>
        <v>15.969640740771986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7.7016493257777769</v>
      </c>
      <c r="O9" s="38">
        <f>($C$7*Params!K11)</f>
        <v>3.7700639446908308</v>
      </c>
      <c r="P9" s="38">
        <f>(O9*N9)</f>
        <v>29.035710437767243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66.056241245920489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0.88079789008191389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52.187153649999992</v>
      </c>
      <c r="S17" s="38"/>
      <c r="T17" s="38">
        <f>(SUM(T5:T12))</f>
        <v>45.966334824300645</v>
      </c>
    </row>
    <row r="18" spans="2:20">
      <c r="B18" s="19">
        <f>(SUM(B5:B17))</f>
        <v>52.187153649999992</v>
      </c>
      <c r="D18" s="38">
        <f>(SUM(D5:D17))</f>
        <v>45.966334824300645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0.71293184440310176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39.100067753344042</v>
      </c>
      <c r="K4" s="4">
        <f>(J4/D10-1)</f>
        <v>-1.2375151468955847E-2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1.6974947852352982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0.15352384128880431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1.145805199502538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25.59249016909596</v>
      </c>
      <c r="K4" s="4">
        <f>(J4/D19-1)</f>
        <v>-0.33351283204244386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20.19272295</v>
      </c>
      <c r="C6" s="38">
        <f>(D6/B6)</f>
        <v>1.767963641575145</v>
      </c>
      <c r="D6" s="38">
        <v>35.700000000000003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20.19272295</v>
      </c>
      <c r="S6" s="38">
        <f>(T6/R6)</f>
        <v>1.767963641575145</v>
      </c>
      <c r="T6" s="38">
        <f>D6</f>
        <v>35.700000000000003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0.10996112608209535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0.29043871253784109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0.3050979451422598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4.0657076439999997</v>
      </c>
      <c r="O14" s="38">
        <f>($C$6*Params!K8)</f>
        <v>2.2983527340476884</v>
      </c>
      <c r="P14" s="38">
        <f>(O14*N14)</f>
        <v>9.3444302794259855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4.0657076439999997</v>
      </c>
      <c r="O15" s="38">
        <f>($C$6*Params!K9)</f>
        <v>2.8287418265202322</v>
      </c>
      <c r="P15" s="38">
        <f>(O15*N15)</f>
        <v>11.50083726698583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4.0657076439999997</v>
      </c>
      <c r="O16" s="38">
        <f>($C$6*Params!K10)</f>
        <v>3.8895200114653194</v>
      </c>
      <c r="P16" s="38">
        <f>(O16*N16)</f>
        <v>15.813651242105516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4.0657076439999997</v>
      </c>
      <c r="O17" s="38">
        <f>($C$6*Params!K11)</f>
        <v>7.0718545663005798</v>
      </c>
      <c r="P17" s="38">
        <f>(O17*N17)</f>
        <v>28.752093167464569</v>
      </c>
      <c r="S17" s="38"/>
      <c r="T17" s="38"/>
    </row>
    <row r="18" spans="2:20">
      <c r="C18" s="38"/>
      <c r="D18" s="38"/>
      <c r="F18" t="s">
        <v>9</v>
      </c>
      <c r="G18" s="38">
        <f>(D19/B19)</f>
        <v>1.7191706826312165</v>
      </c>
      <c r="O18" s="38"/>
      <c r="P18" s="38"/>
      <c r="S18" s="38"/>
      <c r="T18" s="38"/>
    </row>
    <row r="19" spans="2:20">
      <c r="B19" s="1">
        <f>(SUM(B5:B18))</f>
        <v>22.335812562385978</v>
      </c>
      <c r="C19" s="38"/>
      <c r="D19" s="38">
        <f>(SUM(D5:D18))</f>
        <v>38.399074130000002</v>
      </c>
      <c r="O19" s="38"/>
      <c r="P19" s="38">
        <f>(SUM(P14:P17))</f>
        <v>65.411011955981905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22.335812562385982</v>
      </c>
      <c r="S22" s="38"/>
      <c r="T22" s="38">
        <f>(SUM(T5:T21))</f>
        <v>38.399074130000002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7.7424608282665729E-6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3.4049895656787585</v>
      </c>
      <c r="K4" s="4">
        <f>(J4/D13-1)</f>
        <v>-0.32306370463642975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1.9327504965601845E-3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workbookViewId="0">
      <selection activeCell="P24" sqref="P2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33.02436440183169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27.578632703587534</v>
      </c>
      <c r="P3" s="38">
        <f>(O3*N3)</f>
        <v>19.91790139703544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174.24797667985149</v>
      </c>
      <c r="K4" s="4">
        <f>(J4/D41-1)</f>
        <v>0.54203246874304445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6.9351165243846546E-2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5.5865783799999997</v>
      </c>
      <c r="S13" s="38">
        <f>(T13/R13)</f>
        <v>19.610863671441052</v>
      </c>
      <c r="T13" s="38">
        <f>(D17+11.97*B21)</f>
        <v>109.557627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0.20346353839642387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1.7429532995270142E-2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1.72596679</v>
      </c>
      <c r="S15" s="38">
        <f>(T15/R15)</f>
        <v>20.278406399696717</v>
      </c>
      <c r="T15" s="38">
        <f>(D19+12.6*B22)</f>
        <v>34.999856000000001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1.1866305999999995</v>
      </c>
      <c r="O16" s="38">
        <f>($S$13*Params!K10)</f>
        <v>43.143900077170315</v>
      </c>
      <c r="P16" s="38">
        <f>(O16*N16)</f>
        <v>51.195872034912639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5.8674783799999997</v>
      </c>
      <c r="C17" s="38">
        <f>(D17/B17)</f>
        <v>19.24506452122624</v>
      </c>
      <c r="D17" s="38">
        <v>112.92</v>
      </c>
      <c r="E17" t="s">
        <v>10</v>
      </c>
      <c r="N17" s="24">
        <f>(($R$13+N14+$R$21)/5)</f>
        <v>1.1825101999999998</v>
      </c>
      <c r="O17" s="38">
        <f>($S$13*Params!K11)</f>
        <v>78.443454685764209</v>
      </c>
      <c r="P17" s="38">
        <f>(O17*N17)</f>
        <v>92.760185289153966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1.8477792370112869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1.7974067899999999</v>
      </c>
      <c r="C19" s="38">
        <f t="shared" ref="C19:C32" si="1">(D19/B19)</f>
        <v>19.973219306687941</v>
      </c>
      <c r="D19" s="38">
        <v>35.9</v>
      </c>
      <c r="E19" t="s">
        <v>15</v>
      </c>
      <c r="O19" s="38"/>
      <c r="P19" s="38">
        <f>(SUM(P14:P17))</f>
        <v>213.46042207406663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0.28072247281798635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1.7160166187136334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1.9436465474252869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32.445450239514749</v>
      </c>
      <c r="P24" s="38">
        <f>(O24*N24)</f>
        <v>21.089542655684589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0.36083473199999994</v>
      </c>
      <c r="O25" s="38">
        <f>($S$15*Params!K10)</f>
        <v>44.612494079332784</v>
      </c>
      <c r="P25" s="38">
        <f>(O25*N25)</f>
        <v>16.09773734496763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0.36075824400000001</v>
      </c>
      <c r="O26" s="38">
        <f>($S$15*Params!K11)</f>
        <v>81.113625598786868</v>
      </c>
      <c r="P26" s="38">
        <f>(O26*N26)</f>
        <v>29.262409135491801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67.612792656144023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5.2763461110000005</v>
      </c>
      <c r="C41" s="38"/>
      <c r="D41" s="38">
        <f>(SUM(D5:D40))</f>
        <v>112.99890255999998</v>
      </c>
      <c r="E41" s="38"/>
      <c r="F41" t="s">
        <v>9</v>
      </c>
      <c r="G41" s="38">
        <f>(D41/B41)</f>
        <v>21.416127786693629</v>
      </c>
      <c r="R41" s="24">
        <f>(SUM(R5:R36))</f>
        <v>5.2763461109999987</v>
      </c>
      <c r="S41" s="38"/>
      <c r="T41" s="38">
        <f>(SUM(T5:T36))</f>
        <v>112.996543</v>
      </c>
      <c r="V41" t="s">
        <v>9</v>
      </c>
      <c r="W41" s="38">
        <f>(T41/R41)</f>
        <v>21.415680590859562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9.3606958837448406E-2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0.87183854321262555</v>
      </c>
      <c r="K4" s="4">
        <f>(J4/D13-1)</f>
        <v>0.7436770864252511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1.9897425603052729E-2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0.17436770864252513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0.34873541728505025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/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4.2406153955174686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7.712895399471952</v>
      </c>
      <c r="K4" s="4">
        <f>(J4/D10-1)</f>
        <v>-0.232547721445577</v>
      </c>
      <c r="O4" s="38"/>
      <c r="P4" s="38"/>
    </row>
    <row r="5" spans="2:16">
      <c r="B5" s="1">
        <v>1.81639438</v>
      </c>
      <c r="C5" s="38">
        <f>(D5/B5)</f>
        <v>5.5329393829108859</v>
      </c>
      <c r="D5" s="38">
        <v>10.050000000000001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1.0265427312544956E-2</v>
      </c>
      <c r="G6" s="38"/>
      <c r="H6" s="38"/>
      <c r="J6" s="38"/>
      <c r="M6" t="s">
        <v>11</v>
      </c>
      <c r="N6" s="1">
        <f>($B$5/5)</f>
        <v>0.36327887599999997</v>
      </c>
      <c r="O6" s="35">
        <f>($C$5*Params!K8)</f>
        <v>7.1928211977841521</v>
      </c>
      <c r="P6" s="38">
        <f>(O6*N6)</f>
        <v>2.6130000000000004</v>
      </c>
    </row>
    <row r="7" spans="2:16">
      <c r="C7" s="38"/>
      <c r="D7" s="38"/>
      <c r="E7" s="38"/>
      <c r="G7" s="38"/>
      <c r="H7" s="38"/>
      <c r="J7" s="38"/>
      <c r="N7" s="1">
        <f>($B$5/5)</f>
        <v>0.36327887599999997</v>
      </c>
      <c r="O7" s="35">
        <f>($C$5*Params!K9)</f>
        <v>8.8527030126574182</v>
      </c>
      <c r="P7" s="38">
        <f>(O7*N7)</f>
        <v>3.2160000000000006</v>
      </c>
    </row>
    <row r="8" spans="2:16">
      <c r="C8" s="38"/>
      <c r="D8" s="38"/>
      <c r="E8" s="38"/>
      <c r="G8" s="38"/>
      <c r="H8" s="38"/>
      <c r="J8" s="38"/>
      <c r="N8" s="1">
        <f>($B$5/5)</f>
        <v>0.36327887599999997</v>
      </c>
      <c r="O8" s="35">
        <f>($C$5*Params!K10)</f>
        <v>12.17246664240395</v>
      </c>
      <c r="P8" s="38">
        <f>(O8*N8)</f>
        <v>4.4220000000000006</v>
      </c>
    </row>
    <row r="9" spans="2:16">
      <c r="C9" s="38"/>
      <c r="D9" s="38"/>
      <c r="E9" s="38"/>
      <c r="F9" t="s">
        <v>9</v>
      </c>
      <c r="G9" s="38">
        <f>(D10/B10)</f>
        <v>5.5255753536951024</v>
      </c>
      <c r="H9" s="38"/>
      <c r="J9" s="38"/>
      <c r="N9" s="1">
        <f>($B$5/5)</f>
        <v>0.36327887599999997</v>
      </c>
      <c r="O9" s="35">
        <f>($C$5*Params!K11)</f>
        <v>22.131757531643544</v>
      </c>
      <c r="P9" s="38">
        <f>(O9*N9)</f>
        <v>8.0400000000000009</v>
      </c>
    </row>
    <row r="10" spans="2:16">
      <c r="B10" s="1">
        <f>(SUM(B5:B9))</f>
        <v>1.81881512</v>
      </c>
      <c r="C10" s="38"/>
      <c r="D10" s="38">
        <f>(SUM(D5:D9))</f>
        <v>10.050000000000001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18.291000000000004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0.55826735778868797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17.245839270404428</v>
      </c>
      <c r="K4" s="4">
        <f>(J4/D14-1)</f>
        <v>6.3757457193500731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0.40417640587166881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9.9867951489937656E-2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5.5279489790121943</v>
      </c>
      <c r="K4" s="4">
        <f>(J4/D12-1)</f>
        <v>0.94459300327438789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0.63967279320409454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1.8706073029498047</v>
      </c>
      <c r="K4" s="4">
        <f>(J4/D10-1)</f>
        <v>-0.3764642323500651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3.9731176292419164E-3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2.3814867069676047</v>
      </c>
      <c r="K4" s="4">
        <f>(J4/D10-1)</f>
        <v>-0.20617109767746511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0.1577928106085964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0.95997990118057885</v>
      </c>
      <c r="K4" s="4">
        <f>(J4/D9-1)</f>
        <v>-0.9667453384101039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4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677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1.785396563390264E-3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6.9365362722135941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-262.01746372778632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-179.75746372778633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677</v>
      </c>
      <c r="E34">
        <f t="shared" ref="E34:E40" si="1">C34*D34</f>
        <v>4233.9579999999996</v>
      </c>
      <c r="F34" s="29">
        <f t="shared" ref="F34:F40" si="2">E34*$N$5</f>
        <v>3526.8870139999995</v>
      </c>
      <c r="G34" s="38">
        <v>3.5</v>
      </c>
      <c r="H34" s="30">
        <f>G50</f>
        <v>1.5615590400000001</v>
      </c>
      <c r="I34" s="39">
        <f t="shared" ref="I34:I41" si="3">((F34-H34*D34)*$J$3-G34)</f>
        <v>0.90941450308003091</v>
      </c>
      <c r="J34">
        <v>1</v>
      </c>
      <c r="K34" s="44">
        <f t="shared" ref="K34:K40" si="4">I34*J34</f>
        <v>0.90941450308003091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677</v>
      </c>
      <c r="E35">
        <f t="shared" si="1"/>
        <v>653.98199999999997</v>
      </c>
      <c r="F35" s="29">
        <f t="shared" si="2"/>
        <v>544.76700599999992</v>
      </c>
      <c r="G35" s="38">
        <v>3.5</v>
      </c>
      <c r="H35" s="30">
        <f>G51</f>
        <v>0.21337130135885166</v>
      </c>
      <c r="I35" s="39">
        <f t="shared" si="3"/>
        <v>-2.7852796264317776</v>
      </c>
      <c r="J35">
        <v>1</v>
      </c>
      <c r="K35" s="44">
        <f t="shared" si="4"/>
        <v>-2.7852796264317776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677</v>
      </c>
      <c r="E36">
        <f t="shared" si="1"/>
        <v>576.12699999999995</v>
      </c>
      <c r="F36" s="29">
        <f t="shared" si="2"/>
        <v>479.91379099999995</v>
      </c>
      <c r="G36" s="38">
        <v>3.5</v>
      </c>
      <c r="H36" s="30">
        <f>G52</f>
        <v>0.18479602162162162</v>
      </c>
      <c r="I36" s="39">
        <f t="shared" si="3"/>
        <v>-2.8665290079925887</v>
      </c>
      <c r="J36">
        <v>1</v>
      </c>
      <c r="K36" s="44">
        <f t="shared" si="4"/>
        <v>-2.8665290079925887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643</v>
      </c>
      <c r="E37">
        <f t="shared" si="1"/>
        <v>547.19299999999998</v>
      </c>
      <c r="F37" s="29">
        <f t="shared" si="2"/>
        <v>455.81176899999997</v>
      </c>
      <c r="G37" s="38">
        <v>0</v>
      </c>
      <c r="H37" s="30">
        <f>G52</f>
        <v>0.18479602162162162</v>
      </c>
      <c r="I37" s="39">
        <f t="shared" si="3"/>
        <v>0.60165708694352338</v>
      </c>
      <c r="J37">
        <v>3</v>
      </c>
      <c r="K37" s="44">
        <f t="shared" si="4"/>
        <v>1.8049712608305701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585</v>
      </c>
      <c r="E38">
        <f t="shared" si="1"/>
        <v>497.83499999999998</v>
      </c>
      <c r="F38" s="29">
        <f t="shared" si="2"/>
        <v>414.69655499999999</v>
      </c>
      <c r="G38" s="38">
        <v>0</v>
      </c>
      <c r="H38" s="30">
        <f>H37</f>
        <v>0.18479602162162162</v>
      </c>
      <c r="I38" s="39">
        <f t="shared" si="3"/>
        <v>0.54738630771689145</v>
      </c>
      <c r="J38">
        <v>1</v>
      </c>
      <c r="K38" s="44">
        <f t="shared" si="4"/>
        <v>0.54738630771689145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537</v>
      </c>
      <c r="E39">
        <f t="shared" si="1"/>
        <v>456.98699999999997</v>
      </c>
      <c r="F39" s="29">
        <f t="shared" si="2"/>
        <v>380.67017099999998</v>
      </c>
      <c r="G39" s="38">
        <v>0</v>
      </c>
      <c r="H39" s="30">
        <f>H38</f>
        <v>0.18479602162162162</v>
      </c>
      <c r="I39" s="39">
        <f t="shared" si="3"/>
        <v>0.5024725593914029</v>
      </c>
      <c r="J39">
        <v>1</v>
      </c>
      <c r="K39" s="44">
        <f t="shared" si="4"/>
        <v>0.5024725593914029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7.3900186336448417E-2</v>
      </c>
      <c r="J40" s="16">
        <v>1</v>
      </c>
      <c r="K40" s="46">
        <f t="shared" si="4"/>
        <v>7.3900186336448417E-2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403</v>
      </c>
      <c r="E41">
        <f>(C41*D41)</f>
        <v>342.95299999999997</v>
      </c>
      <c r="F41" s="29">
        <f>(E41*$N$5)</f>
        <v>285.67984899999999</v>
      </c>
      <c r="G41" s="38">
        <v>0</v>
      </c>
      <c r="H41" s="29">
        <f>(H37)</f>
        <v>0.18479602162162162</v>
      </c>
      <c r="I41" s="39">
        <f t="shared" si="3"/>
        <v>0.37708834531608076</v>
      </c>
      <c r="J41">
        <v>1</v>
      </c>
      <c r="K41" s="44">
        <f>(I41*J41)</f>
        <v>0.37708834531608076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2.1301842722135955</v>
      </c>
      <c r="P46">
        <f>(O46/J3)</f>
        <v>1193.1154769160187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0.28291031197352451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30.564267250261029</v>
      </c>
      <c r="K4" s="4">
        <f>(J4/D13-1)</f>
        <v>-0.15545077788878181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0.18229156205826869</v>
      </c>
      <c r="M6" t="s">
        <v>11</v>
      </c>
      <c r="N6" s="1">
        <f>($B$13/5)</f>
        <v>21.607036546</v>
      </c>
      <c r="O6" s="38">
        <f>($S$7*Params!K8)</f>
        <v>0.44304876169478252</v>
      </c>
      <c r="P6" s="38">
        <f>(O6*N6)</f>
        <v>9.5729707855992103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0.18229156205826869</v>
      </c>
    </row>
    <row r="7" spans="2:21">
      <c r="B7" s="1">
        <v>104.75144953</v>
      </c>
      <c r="C7" s="38">
        <f>(D7/B7)</f>
        <v>0.3408067397652173</v>
      </c>
      <c r="D7" s="38">
        <v>35.700000000000003</v>
      </c>
      <c r="E7" t="s">
        <v>15</v>
      </c>
      <c r="N7" s="1">
        <f>($B$13/5)</f>
        <v>21.607036546</v>
      </c>
      <c r="O7" s="38">
        <f>($S$7*Params!K9)</f>
        <v>0.54529078362434769</v>
      </c>
      <c r="P7" s="38">
        <f>(O7*N7)</f>
        <v>11.782117889968259</v>
      </c>
      <c r="R7" s="29">
        <f>B7</f>
        <v>104.75144953</v>
      </c>
      <c r="S7" s="38">
        <f>(T7/R7)</f>
        <v>0.3408067397652173</v>
      </c>
      <c r="T7" s="38">
        <f>D7</f>
        <v>35.700000000000003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21.607036546</v>
      </c>
      <c r="O8" s="38">
        <f>($C$7*Params!K10)</f>
        <v>0.74977482748347812</v>
      </c>
      <c r="P8" s="38">
        <f>(O8*N8)</f>
        <v>16.200412098706355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21.607036546</v>
      </c>
      <c r="O9" s="38">
        <f>($C$7*Params!K11)</f>
        <v>1.3632269590608692</v>
      </c>
      <c r="P9" s="38">
        <f>(O9*N9)</f>
        <v>29.455294724920648</v>
      </c>
    </row>
    <row r="10" spans="2:21">
      <c r="N10" s="1"/>
      <c r="P10" s="38"/>
    </row>
    <row r="11" spans="2:21">
      <c r="P11" s="38">
        <f>(SUM(P6:P9))</f>
        <v>67.010795499194472</v>
      </c>
    </row>
    <row r="12" spans="2:21">
      <c r="F12" t="s">
        <v>9</v>
      </c>
      <c r="G12" s="35">
        <f>(D13/B13)</f>
        <v>0.3349838050484501</v>
      </c>
    </row>
    <row r="13" spans="2:21">
      <c r="B13" s="1">
        <f>(SUM(B5:B12))</f>
        <v>108.03518273</v>
      </c>
      <c r="D13" s="38">
        <f>(SUM(D5:D12))</f>
        <v>36.190036590000005</v>
      </c>
      <c r="R13" s="1">
        <f>(SUM(R5:R12))</f>
        <v>108.03518273</v>
      </c>
      <c r="T13" s="38">
        <f>(SUM(T5:T12))</f>
        <v>36.190036590000005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0.1011224850945214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6.3997452294986905</v>
      </c>
      <c r="K4" s="4">
        <f>(J4/D14-1)</f>
        <v>-0.34868371580364932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5.5036405990420534E-2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5.5036405990420534E-2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2023-10-25T18:41:30Z</dcterms:modified>
</cp:coreProperties>
</file>