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3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2249728"/>
        <axId val="72251648"/>
      </lineChart>
      <dateAx>
        <axId val="7224972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2251648"/>
        <crosses val="autoZero"/>
        <lblOffset val="100"/>
      </dateAx>
      <valAx>
        <axId val="7225164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224972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F34" sqref="F3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2538.961488539321</v>
      </c>
      <c r="M3" t="inlineStr">
        <is>
          <t>Objectif :</t>
        </is>
      </c>
      <c r="N3" s="24">
        <f>(INDEX(N5:N33,MATCH(MAX(O6,O14),O5:O33,0))/0.85)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0.00683923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 s="24">
        <f>($R$20/5)</f>
        <v/>
      </c>
      <c r="O22" s="59">
        <f>($S$20*[1]Params!K15)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 s="24">
        <f>($R$20/5)</f>
        <v/>
      </c>
      <c r="O23" s="59">
        <f>($S$20*[1]Params!K16)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 s="24">
        <f>($R$20/5)</f>
        <v/>
      </c>
      <c r="O24" s="59">
        <f>($S$20*[1]Params!K17)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 s="24">
        <f>($R$20/5)</f>
        <v/>
      </c>
      <c r="O25" s="59">
        <f>($S$20*[1]Params!K18)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8" t="n">
        <v>1402.5</v>
      </c>
      <c r="D30" s="60">
        <f>(C30*B30)</f>
        <v/>
      </c>
      <c r="M30" t="inlineStr">
        <is>
          <t>Objectif</t>
        </is>
      </c>
      <c r="N30">
        <f>($R$23/5)</f>
        <v/>
      </c>
      <c r="O30" s="59">
        <f>($S$23*[1]Params!K15)</f>
        <v/>
      </c>
      <c r="P30" s="60">
        <f>(O30*N30)</f>
        <v/>
      </c>
    </row>
    <row r="31">
      <c r="B31" s="24" t="n">
        <v>0.01</v>
      </c>
      <c r="C31" s="59" t="n">
        <v>1372</v>
      </c>
      <c r="D31" s="60">
        <f>(C31*B31)</f>
        <v/>
      </c>
      <c r="N31">
        <f>($R$23/5)</f>
        <v/>
      </c>
      <c r="O31" s="59">
        <f>($S$23*[1]Params!K16)</f>
        <v/>
      </c>
      <c r="P31" s="60">
        <f>(O31*N31)</f>
        <v/>
      </c>
    </row>
    <row r="32">
      <c r="B32" s="24" t="n">
        <v>-0.01</v>
      </c>
      <c r="C32" s="58" t="n">
        <v>1286.66</v>
      </c>
      <c r="D32" s="60">
        <f>(C32*B32)</f>
        <v/>
      </c>
      <c r="N32">
        <f>($R$23/5)</f>
        <v/>
      </c>
      <c r="O32" s="59">
        <f>($S$23*[1]Params!K17)</f>
        <v/>
      </c>
      <c r="P32" s="60">
        <f>(O32*N32)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  <c r="N33">
        <f>($R$23/5)</f>
        <v/>
      </c>
      <c r="O33" s="59">
        <f>($S$23*[1]Params!K18)</f>
        <v/>
      </c>
      <c r="P33" s="60">
        <f>(O33*N33)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0.11659865</v>
      </c>
      <c r="C35" s="59">
        <f>(D35/B35)</f>
        <v/>
      </c>
      <c r="D35" s="60" t="n">
        <v>196.32</v>
      </c>
      <c r="E35" t="inlineStr">
        <is>
          <t>DCA1</t>
        </is>
      </c>
      <c r="P35" s="60">
        <f>(SUM(P30:P33))</f>
        <v/>
      </c>
    </row>
    <row r="36">
      <c r="B36" s="24" t="n">
        <v>0.02366313</v>
      </c>
      <c r="C36" s="59">
        <f>(D36/B36)</f>
        <v/>
      </c>
      <c r="D36" s="60" t="n">
        <v>40.7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0.05401716</v>
      </c>
      <c r="C40" s="59">
        <f>(D40/B40)</f>
        <v/>
      </c>
      <c r="D40" s="60" t="n">
        <v>100.15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0.1922387692197137</v>
      </c>
      <c r="M3" t="inlineStr">
        <is>
          <t>Objectif :</t>
        </is>
      </c>
      <c r="N3" s="24">
        <f>(INDEX(N5:N23,MATCH(MAX(O6),O5:O23,0))/0.85)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0.57264865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2*($B$14-$B$11)/5-N6</f>
        <v/>
      </c>
      <c r="O7" s="58">
        <f>($C$5*[1]Params!K9)</f>
        <v/>
      </c>
      <c r="P7" s="58">
        <f>(O7*N7)</f>
        <v/>
      </c>
      <c r="R7" s="69">
        <f>SUM(B7:B10)</f>
        <v/>
      </c>
      <c r="S7" s="58" t="n">
        <v>0</v>
      </c>
      <c r="T7" s="58">
        <f>SUM(D7:D10)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($B$14-$B$11)/5</f>
        <v/>
      </c>
      <c r="O8" s="58">
        <f>($C$5*[1]Params!K10)</f>
        <v/>
      </c>
      <c r="P8" s="58">
        <f>(O8*N8)</f>
        <v/>
      </c>
      <c r="R8" s="69">
        <f>B11</f>
        <v/>
      </c>
      <c r="S8" s="58">
        <f>(T8/R8)</f>
        <v/>
      </c>
      <c r="T8" s="58">
        <f>D11</f>
        <v/>
      </c>
    </row>
    <row r="9">
      <c r="B9" s="69" t="n">
        <v>13.39371616</v>
      </c>
      <c r="C9" s="58">
        <f>(D9/B9)</f>
        <v/>
      </c>
      <c r="D9" s="58" t="n">
        <v>2.8758</v>
      </c>
      <c r="N9" s="69">
        <f>($B$14-$B$11)/5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1.548809063622536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13.69766178</v>
      </c>
      <c r="C5" s="58">
        <f>(D5/B5)</f>
        <v/>
      </c>
      <c r="D5" s="58" t="n">
        <v>40.7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0.58988604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10.20950240269795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0.02763966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36.37015350112726</v>
      </c>
      <c r="M3" t="inlineStr">
        <is>
          <t>Objectif :</t>
        </is>
      </c>
      <c r="N3" s="24">
        <f>(INDEX(N5:N23,MATCH(MAX(O20:O22,O6:O8),O5:O23,0))/0.85)</f>
        <v/>
      </c>
      <c r="O3" s="59">
        <f>(MAX(O20:O22,O6:O8)*0.75)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2.54833161</v>
      </c>
      <c r="C5" s="58">
        <f>(D5/B5)</f>
        <v/>
      </c>
      <c r="D5" s="58" t="n">
        <v>40.7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0.01641075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0.72014182</v>
      </c>
      <c r="C10" s="58">
        <f>(D10/B10)</f>
        <v/>
      </c>
      <c r="D10" s="58" t="n">
        <v>11.07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P13" s="58" t="n"/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P14" s="58" t="n"/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P15" s="58" t="n"/>
    </row>
    <row r="16">
      <c r="B16" s="24" t="n">
        <v>-0.138</v>
      </c>
      <c r="C16" s="58">
        <f>(D16/B16)</f>
        <v/>
      </c>
      <c r="D16" s="58" t="n">
        <v>-4.41956614</v>
      </c>
      <c r="P16" s="58" t="n"/>
    </row>
    <row r="17">
      <c r="B17" s="24" t="n">
        <v>-0.5049</v>
      </c>
      <c r="C17" s="58">
        <f>(D17/B17)</f>
        <v/>
      </c>
      <c r="D17" s="58" t="n">
        <v>-18.26254246</v>
      </c>
      <c r="P17" s="58" t="n"/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8">
        <f>(SUM(T5:T18))</f>
        <v/>
      </c>
    </row>
    <row r="20">
      <c r="M20" t="inlineStr">
        <is>
          <t>Objectif</t>
        </is>
      </c>
      <c r="N20" s="24">
        <f>-B12</f>
        <v/>
      </c>
      <c r="O20" s="58">
        <f>18.6</f>
        <v/>
      </c>
      <c r="P20" s="58">
        <f>-D12</f>
        <v/>
      </c>
      <c r="Q20" t="inlineStr">
        <is>
          <t>Done</t>
        </is>
      </c>
    </row>
    <row r="21">
      <c r="N21" s="24">
        <f>-B14</f>
        <v/>
      </c>
      <c r="O21" s="58">
        <f>C14</f>
        <v/>
      </c>
      <c r="P21" s="58">
        <f>-D14</f>
        <v/>
      </c>
      <c r="Q21" t="inlineStr">
        <is>
          <t>Done</t>
        </is>
      </c>
    </row>
    <row r="22">
      <c r="N22" s="24">
        <f>-B16</f>
        <v/>
      </c>
      <c r="O22" s="58">
        <f>C16</f>
        <v/>
      </c>
      <c r="P22" s="58">
        <f>-D16</f>
        <v/>
      </c>
      <c r="Q22" t="inlineStr">
        <is>
          <t>Done</t>
        </is>
      </c>
    </row>
    <row r="23">
      <c r="N23" s="24">
        <f>4*($B$10)/5-N20-N21-N22</f>
        <v/>
      </c>
      <c r="O23" s="58">
        <f>($S$8*[1]Params!K11)</f>
        <v/>
      </c>
      <c r="P23" s="58">
        <f>(O23*N23)</f>
        <v/>
      </c>
    </row>
    <row r="24"/>
    <row r="25">
      <c r="P25" s="58">
        <f>(SUM(P20:P23))</f>
        <v/>
      </c>
    </row>
    <row r="26"/>
    <row r="27"/>
    <row r="28"/>
    <row r="29"/>
    <row r="30"/>
    <row r="31"/>
    <row r="32">
      <c r="R32" s="59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0.003389534492715116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309.9277040511491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0.00249317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0.5648832</v>
      </c>
      <c r="C11" s="58">
        <f>(D11/B11)</f>
        <v/>
      </c>
      <c r="D11" s="58" t="n">
        <v>160.47</v>
      </c>
      <c r="E11" t="inlineStr">
        <is>
          <t>DCA1</t>
        </is>
      </c>
      <c r="P11" s="58">
        <f>(SUM(P6:P9))</f>
        <v/>
      </c>
    </row>
    <row r="12">
      <c r="B12" s="83" t="n">
        <v>0.14287124</v>
      </c>
      <c r="C12" s="58">
        <f>(D12/B12)</f>
        <v/>
      </c>
      <c r="D12" s="58" t="n">
        <v>40.7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0.08053088639358243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0.28315132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7.357872142642091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7.20993707</v>
      </c>
      <c r="C5" s="58">
        <f>(D5/B5)</f>
        <v/>
      </c>
      <c r="D5" s="58" t="n">
        <v>40.7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0.07554694000000001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54.55376189321548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0.00296273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0.1668572484589924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 t="n"/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P13" s="58">
        <f>(SUM(P6:P9))</f>
        <v/>
      </c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E36" sqref="E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42723.70280028511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0.00035262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0.00702366</v>
      </c>
      <c r="C23" s="58">
        <f>(D23/B23)</f>
        <v/>
      </c>
      <c r="D23" s="58" t="n">
        <v>172.77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0.00156881</v>
      </c>
      <c r="C24" s="58">
        <f>(D24/B24)</f>
        <v/>
      </c>
      <c r="D24" s="58" t="n">
        <v>40.7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0.00183099</v>
      </c>
      <c r="C34" s="58">
        <f>(D34/B34)</f>
        <v/>
      </c>
      <c r="D34" s="58" t="n">
        <v>50.85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12.28372179183477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2.42872991</v>
      </c>
      <c r="C5" s="58">
        <f>(D5/B5)</f>
        <v/>
      </c>
      <c r="D5" s="58" t="n">
        <v>11.88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0.00231494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P12" s="58">
        <f>(SUM(P6:P9))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0.7574363925252318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3.193324587363987</v>
      </c>
      <c r="M3" t="inlineStr">
        <is>
          <t>Objectif :</t>
        </is>
      </c>
      <c r="N3" s="1">
        <f>(INDEX(N5:N16,MATCH(MAX(O6:O7),O5:O16,0))/0.85)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6.19122777</v>
      </c>
      <c r="C5" s="58">
        <f>(D5/B5)</f>
        <v/>
      </c>
      <c r="D5" s="58" t="n">
        <v>13.77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8">
        <f>(T5/R5)</f>
        <v/>
      </c>
      <c r="T5" s="58">
        <f>(D5)+(B7+B8)*2.1792</f>
        <v/>
      </c>
    </row>
    <row r="6">
      <c r="B6" s="2" t="n">
        <v>0.01887591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3*($B$10+$N$6+$N$7)/5-$N$6-$N$7</f>
        <v/>
      </c>
      <c r="O8" s="58">
        <f>($C$5*[1]Params!K10)</f>
        <v/>
      </c>
      <c r="P8" s="58">
        <f>(O8*N8)</f>
        <v/>
      </c>
      <c r="R8" s="1">
        <f>(B8)-B8</f>
        <v/>
      </c>
      <c r="S8" s="58" t="n">
        <v>0</v>
      </c>
      <c r="T8" s="58">
        <f>(D8)-B8*2.1792</f>
        <v/>
      </c>
    </row>
    <row r="9">
      <c r="F9" t="inlineStr">
        <is>
          <t>Moy</t>
        </is>
      </c>
      <c r="G9" s="58">
        <f>(D10/B10)</f>
        <v/>
      </c>
      <c r="N9" s="1">
        <f>3*($B$10+$N$6+$N$7)/5-$N$6-$N$7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B10" s="1">
        <f>(SUM(B5:B9))</f>
        <v/>
      </c>
      <c r="D10" s="58">
        <f>(SUM(D5:D9))</f>
        <v/>
      </c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5" sqref="N3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15.77241718031867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1.40724813</v>
      </c>
      <c r="C5" s="58">
        <f>(D5/B5)</f>
        <v/>
      </c>
      <c r="D5" s="58" t="n">
        <v>10.53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0.00241331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($C$5*[1]Params!K11)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69.57087308615905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0.00123525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0.7350748626255328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0.05695687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0.0001257967974294745</v>
      </c>
      <c r="M3" t="inlineStr">
        <is>
          <t>Objectif :</t>
        </is>
      </c>
      <c r="N3" s="70">
        <f>400000*1.01-B39</f>
        <v/>
      </c>
      <c r="O3" s="67">
        <f>C37/2.8</f>
        <v/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(INDEX(B5:B17,MATCH(O6/2,C5:C17,0)))</f>
        <v/>
      </c>
      <c r="O6" s="67">
        <f>(MIN(C5:C8,C14:C16)*2)</f>
        <v/>
      </c>
      <c r="P6" s="58">
        <f>(N6*O6)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M9" t="inlineStr">
        <is>
          <t>Objectif :</t>
        </is>
      </c>
      <c r="N9" s="21">
        <f>B39/4</f>
        <v/>
      </c>
      <c r="O9" s="67" t="n">
        <v>0.0005</v>
      </c>
      <c r="P9" s="58">
        <f>(N9*O9)</f>
        <v/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69">
        <f>(B18)</f>
        <v/>
      </c>
      <c r="S15" s="67" t="n">
        <v>0</v>
      </c>
      <c r="T15" s="58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4903.93933892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B36</f>
        <v/>
      </c>
      <c r="S26" s="67">
        <f>T26/R26</f>
        <v/>
      </c>
      <c r="T26" s="59">
        <f>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>
        <f>B37</f>
        <v/>
      </c>
      <c r="S27" s="67">
        <f>T27/R27</f>
        <v/>
      </c>
      <c r="T27" s="59">
        <f>D37</f>
        <v/>
      </c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>
        <f>B36*J3</f>
        <v/>
      </c>
    </row>
    <row r="37">
      <c r="B37" s="69" t="n">
        <v>-150000</v>
      </c>
      <c r="C37" s="67">
        <f>(D37/B37)</f>
        <v/>
      </c>
      <c r="D37" s="58" t="n">
        <v>-38.50217554</v>
      </c>
      <c r="E37" s="58">
        <f>B37*J3</f>
        <v/>
      </c>
    </row>
    <row r="38"/>
    <row r="39">
      <c r="B39">
        <f>(SUM(B5:B38))</f>
        <v/>
      </c>
      <c r="D39" s="58">
        <f>(SUM(D5:D38))</f>
        <v/>
      </c>
      <c r="F39" t="inlineStr">
        <is>
          <t>Moy</t>
        </is>
      </c>
      <c r="G39" s="67">
        <f>(D39/B39)</f>
        <v/>
      </c>
      <c r="R39">
        <f>(SUM(R5:R38))</f>
        <v/>
      </c>
      <c r="T39" s="58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0.8135888277991836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0.32380983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44.21725014</v>
      </c>
      <c r="C7" s="58">
        <f>(D7/B7)</f>
        <v/>
      </c>
      <c r="D7" s="58" t="n">
        <v>40.7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3"/>
    <col width="9.140625" customWidth="1" style="14" min="284" max="16384"/>
  </cols>
  <sheetData>
    <row r="1"/>
    <row r="2"/>
    <row r="3">
      <c r="I3" t="inlineStr">
        <is>
          <t>Actual Price :</t>
        </is>
      </c>
      <c r="J3" s="79" t="n">
        <v>0.02775096597223466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0.06126187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1.286414931693727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0.34117464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1" sqref="O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3.33125141978313</v>
      </c>
      <c r="M3" t="inlineStr">
        <is>
          <t>Objectif :</t>
        </is>
      </c>
      <c r="N3" s="24">
        <f>(INDEX(N5:N31,MATCH(MAX(O6:O8,O14:O16),O5:O31,0))/0.85)</f>
        <v/>
      </c>
      <c r="O3" s="59">
        <f>(MAX(O6:O8,O14:O16)*0.75)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(B25*J3)</f>
        <v/>
      </c>
      <c r="K4" s="4">
        <f>(J4/D25-1)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22.73468287</v>
      </c>
      <c r="C6" s="58">
        <f>(D6/B6)</f>
        <v/>
      </c>
      <c r="D6" s="58" t="n">
        <v>40.7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B6+B19+B21+B23</f>
        <v/>
      </c>
      <c r="S6" s="58">
        <f>(T6/R6)</f>
        <v/>
      </c>
      <c r="T6" s="58">
        <f>D6+B19*1.74+B21*1.7718+B23*1.7718</f>
        <v/>
      </c>
      <c r="U6" s="58">
        <f>(E6)</f>
        <v/>
      </c>
    </row>
    <row r="7">
      <c r="B7" s="2" t="n">
        <v>0.10127155</v>
      </c>
      <c r="C7" s="61" t="n">
        <v>0</v>
      </c>
      <c r="D7" s="62" t="n">
        <v>0</v>
      </c>
      <c r="E7" s="59">
        <f>B7*J3</f>
        <v/>
      </c>
      <c r="N7" s="1">
        <f>(($B$5+$R$9)/5)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-B22</f>
        <v/>
      </c>
      <c r="O8" s="58">
        <f>P8/N8</f>
        <v/>
      </c>
      <c r="P8" s="58">
        <f>-D22</f>
        <v/>
      </c>
      <c r="Q8" t="inlineStr">
        <is>
          <t>Done</t>
        </is>
      </c>
      <c r="R8" s="1">
        <f>(B10+B13+B8+B17)</f>
        <v/>
      </c>
      <c r="S8" s="58" t="n">
        <v>0</v>
      </c>
      <c r="T8" s="58">
        <f>(D10+D13+D8+D17)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(B12+B11+B9+B14+B15+B16)</f>
        <v/>
      </c>
      <c r="S9" s="58" t="n">
        <v>0</v>
      </c>
      <c r="T9" s="58">
        <f>(D12+D11+D9+D14)+D15+D16</f>
        <v/>
      </c>
      <c r="U9" t="inlineStr">
        <is>
          <t>Learn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>
        <f>B22</f>
        <v/>
      </c>
      <c r="S14" s="58">
        <f>T14/R14</f>
        <v/>
      </c>
      <c r="T14" s="58">
        <f>D22</f>
        <v/>
      </c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>
        <f>B23-B23</f>
        <v/>
      </c>
      <c r="S15" s="58" t="n">
        <v>0</v>
      </c>
      <c r="T15" s="58">
        <f>D23-B23*1.7718</f>
        <v/>
      </c>
    </row>
    <row r="16">
      <c r="B16" s="1" t="n">
        <v>0.419286856535433</v>
      </c>
      <c r="C16" s="58">
        <f>(D16/B16)</f>
        <v/>
      </c>
      <c r="D16" s="58" t="n">
        <v>0.709744</v>
      </c>
      <c r="N16" s="1">
        <f>-B23</f>
        <v/>
      </c>
      <c r="O16" s="58">
        <f>P16/N16</f>
        <v/>
      </c>
      <c r="P16" s="58">
        <f>-D23</f>
        <v/>
      </c>
      <c r="Q16" t="inlineStr">
        <is>
          <t>Done</t>
        </is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4*(($B$6+$R$8+$R$7)/5)-N15-N14-N16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C24" s="58" t="n"/>
      <c r="D24" s="58" t="n"/>
      <c r="F24" t="inlineStr">
        <is>
          <t>Moy</t>
        </is>
      </c>
      <c r="G24" s="58">
        <f>(D25/B25)</f>
        <v/>
      </c>
      <c r="S24" s="58" t="n"/>
      <c r="T24" s="58" t="n"/>
    </row>
    <row r="25">
      <c r="B25" s="1">
        <f>(SUM(B5:B24))</f>
        <v/>
      </c>
      <c r="C25" s="58" t="n"/>
      <c r="D25" s="58">
        <f>(SUM(D5:D24))</f>
        <v/>
      </c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R28" s="1">
        <f>(SUM(R5:R27))</f>
        <v/>
      </c>
      <c r="S28" s="58" t="n"/>
      <c r="T28" s="58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4"/>
    <col width="9.140625" customWidth="1" style="14" min="30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0.8492282320024721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0.07559004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O12" sqref="O12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9.52899685525935e-06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261.38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1" t="n">
        <v>103264.12</v>
      </c>
      <c r="C7" s="58">
        <f>(D7/B7)</f>
        <v/>
      </c>
      <c r="D7" s="58" t="n">
        <v>1.001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J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0.004148572106793846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2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79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79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79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N30" sqref="N29:N3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101.4431845025616</v>
      </c>
      <c r="M3" t="inlineStr">
        <is>
          <t>Objectif :</t>
        </is>
      </c>
      <c r="N3" s="24">
        <f>(INDEX(N5:N26,MATCH(MAX(O6:O9,O23:O25,O14:O17),O5:O26,0))/0.85)</f>
        <v/>
      </c>
      <c r="O3" s="59">
        <f>(MAX(O14:O17,O23:O25,O6:O9)*0.75)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(B46*J3)</f>
        <v/>
      </c>
      <c r="K4" s="4">
        <f>(J4/D46-1)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8">
        <f>(T13/R13)</f>
        <v/>
      </c>
      <c r="T13" s="58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6.0563971</v>
      </c>
      <c r="C17" s="58">
        <f>(D17/B17)</f>
        <v/>
      </c>
      <c r="D17" s="58" t="n">
        <v>123.84</v>
      </c>
      <c r="E17" t="inlineStr">
        <is>
          <t>DCA1</t>
        </is>
      </c>
      <c r="N17" s="24">
        <f>-B42</f>
        <v/>
      </c>
      <c r="O17" s="58">
        <f>P17/N17</f>
        <v/>
      </c>
      <c r="P17" s="58">
        <f>-D42</f>
        <v/>
      </c>
      <c r="Q17" t="inlineStr">
        <is>
          <t>Done</t>
        </is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0.06377405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1.87947609</v>
      </c>
      <c r="C19" s="58">
        <f>(D19/B19)</f>
        <v/>
      </c>
      <c r="D19" s="58" t="n">
        <v>40.7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O21" s="58" t="n"/>
      <c r="P21" s="58" t="n"/>
      <c r="R21" s="24">
        <f>B31+B24+B30+B32</f>
        <v/>
      </c>
      <c r="S21" s="58" t="n">
        <v>0</v>
      </c>
      <c r="T21" s="58">
        <f>D31+D24+D30+D32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>
        <f>B42-B42</f>
        <v/>
      </c>
      <c r="S29" s="58" t="n">
        <v>0</v>
      </c>
      <c r="T29" s="58">
        <f>-P17+N17*20.2879</f>
        <v/>
      </c>
      <c r="U29" t="inlineStr">
        <is>
          <t>DCA1 4/5</t>
        </is>
      </c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C45" s="58" t="n"/>
      <c r="D45" s="58" t="n"/>
      <c r="E45" s="58" t="n"/>
      <c r="S45" s="58" t="n"/>
      <c r="T45" s="58" t="n"/>
    </row>
    <row r="46">
      <c r="B46" s="24">
        <f>(SUM(B5:B45))</f>
        <v/>
      </c>
      <c r="C46" s="58" t="n"/>
      <c r="D46" s="58">
        <f>(SUM(D5:D45))</f>
        <v/>
      </c>
      <c r="E46" s="58" t="n"/>
      <c r="F46" t="inlineStr">
        <is>
          <t>Moy</t>
        </is>
      </c>
      <c r="G46" s="58">
        <f>(D46/B46)</f>
        <v/>
      </c>
      <c r="R46" s="24">
        <f>(SUM(R5:R36))</f>
        <v/>
      </c>
      <c r="S46" s="58" t="n"/>
      <c r="T46" s="58">
        <f>(SUM(T5:T36))</f>
        <v/>
      </c>
      <c r="V46" t="inlineStr">
        <is>
          <t>Moy</t>
        </is>
      </c>
      <c r="W46" s="58">
        <f>(T46/R46)</f>
        <v/>
      </c>
    </row>
    <row r="47">
      <c r="M47" s="24" t="n"/>
      <c r="S47" s="58" t="n"/>
      <c r="T47" s="58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0.1083871307561328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0.25416276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6.759710078338855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2.26391526</v>
      </c>
      <c r="C5" s="58">
        <f>(D5/B5)</f>
        <v/>
      </c>
      <c r="D5" s="58" t="n">
        <v>12.75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8">
        <f>(T5/R5)</f>
        <v/>
      </c>
      <c r="T5" s="58">
        <f>D5-5.49217*N6</f>
        <v/>
      </c>
    </row>
    <row r="6">
      <c r="B6" s="2" t="n">
        <v>0.00264656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-B7</f>
        <v/>
      </c>
      <c r="O6" s="79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2*($B$5+$B$6)/5-$N$6</f>
        <v/>
      </c>
      <c r="O7" s="79">
        <f>($C$5*[1]Params!K9)</f>
        <v/>
      </c>
      <c r="P7" s="58">
        <f>(O7*N7)</f>
        <v/>
      </c>
      <c r="R7" s="24">
        <f>B7-B7</f>
        <v/>
      </c>
      <c r="S7" s="58" t="n">
        <v>0</v>
      </c>
      <c r="T7" s="58">
        <f>D7-B7*5.49217</f>
        <v/>
      </c>
      <c r="U7" t="inlineStr">
        <is>
          <t>DCA4 1/5</t>
        </is>
      </c>
    </row>
    <row r="8">
      <c r="C8" s="58" t="n"/>
      <c r="D8" s="58" t="n"/>
      <c r="E8" s="58" t="n"/>
      <c r="G8" s="58" t="n"/>
      <c r="H8" s="58" t="n"/>
      <c r="J8" s="58" t="n"/>
      <c r="N8" s="1">
        <f>($B$5/5)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($B$5/5)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0.5716184811023162</v>
      </c>
      <c r="M3" t="inlineStr">
        <is>
          <t>Objectif :</t>
        </is>
      </c>
      <c r="N3" s="19">
        <f>(INDEX(N5:N14,MATCH(MAX(O6:O7),O5:O14,0))/0.9)</f>
        <v/>
      </c>
      <c r="O3" s="86">
        <f>(MAX(O6:O7)*0.85)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0.83063396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tabSelected="1"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67"/>
    <col width="9.140625" customWidth="1" style="14" min="26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18.28606223466829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0.0013958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67"/>
    <col width="9.140625" customWidth="1" style="14" min="268" max="16384"/>
  </cols>
  <sheetData>
    <row r="1"/>
    <row r="2"/>
    <row r="3">
      <c r="I3" t="inlineStr">
        <is>
          <t>Actual Price :</t>
        </is>
      </c>
      <c r="J3" s="79" t="n">
        <v>3.109524583210784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0.00033087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0.3915857672116279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V12" sqref="V12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0.00566956140807393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37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10.5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12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(-233/3)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74"/>
    <col width="9.140625" customWidth="1" style="14" min="27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8.979226202120911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1.58e-05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0.5292990241214837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0.75001563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115.7279723</v>
      </c>
      <c r="C7" s="58">
        <f>(D7/B7)</f>
        <v/>
      </c>
      <c r="D7" s="58" t="n">
        <v>40.7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2024-01-17T21:27:47Z</dcterms:modified>
  <cp:lastModifiedBy>Tiko</cp:lastModifiedBy>
</cp:coreProperties>
</file>