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C30" l="1"/>
  <c r="T2"/>
  <c r="C25" i="2" l="1"/>
  <c r="C29" i="1" l="1"/>
  <c r="C4"/>
  <c r="C38"/>
  <c r="C28"/>
  <c r="Q2" l="1"/>
  <c r="C44" l="1"/>
  <c r="C43" l="1"/>
  <c r="C46" l="1"/>
  <c r="C45"/>
  <c r="C25"/>
  <c r="C17"/>
  <c r="C16" l="1"/>
  <c r="C49" l="1"/>
  <c r="C40" l="1"/>
  <c r="C26" l="1"/>
  <c r="C41"/>
  <c r="C19"/>
  <c r="C35"/>
  <c r="C15"/>
  <c r="C18"/>
  <c r="C32"/>
  <c r="C27"/>
  <c r="C21"/>
  <c r="C33" l="1"/>
  <c r="C50"/>
  <c r="C22"/>
  <c r="C24"/>
  <c r="C37"/>
  <c r="C42"/>
  <c r="C12"/>
  <c r="C47"/>
  <c r="C23"/>
  <c r="C14" l="1"/>
  <c r="C34"/>
  <c r="C39"/>
  <c r="C36"/>
  <c r="C20" l="1"/>
  <c r="C13" l="1"/>
  <c r="C48" l="1"/>
  <c r="C31" l="1"/>
  <c r="C7" l="1"/>
  <c r="D13" l="1"/>
  <c r="D38"/>
  <c r="D27"/>
  <c r="D25"/>
  <c r="D12"/>
  <c r="D35"/>
  <c r="D33"/>
  <c r="D39"/>
  <c r="D16"/>
  <c r="D44"/>
  <c r="Q3"/>
  <c r="D43"/>
  <c r="D50"/>
  <c r="D29"/>
  <c r="D46"/>
  <c r="D40"/>
  <c r="D22"/>
  <c r="D24"/>
  <c r="D26"/>
  <c r="D49"/>
  <c r="N8"/>
  <c r="M9"/>
  <c r="D30"/>
  <c r="D42"/>
  <c r="D17"/>
  <c r="D32"/>
  <c r="D28"/>
  <c r="D41"/>
  <c r="D21"/>
  <c r="D20"/>
  <c r="M8"/>
  <c r="D19"/>
  <c r="N9"/>
  <c r="D36"/>
  <c r="D15"/>
  <c r="D45"/>
  <c r="D23"/>
  <c r="D34"/>
  <c r="D7"/>
  <c r="E7" s="1"/>
  <c r="D37"/>
  <c r="D18"/>
  <c r="D14"/>
  <c r="D47"/>
  <c r="D48"/>
  <c r="D31"/>
  <c r="M10" l="1"/>
  <c r="N10"/>
  <c r="M11" l="1"/>
  <c r="N11"/>
  <c r="M12" l="1"/>
  <c r="N12"/>
  <c r="N13" l="1"/>
  <c r="M13"/>
  <c r="N14" l="1"/>
  <c r="M14"/>
  <c r="N15" l="1"/>
  <c r="M15"/>
  <c r="N16" l="1"/>
  <c r="M16"/>
  <c r="N17" l="1"/>
  <c r="M17"/>
  <c r="M18" l="1"/>
  <c r="N18"/>
  <c r="N19" l="1"/>
  <c r="M19"/>
  <c r="N20" l="1"/>
  <c r="M20"/>
  <c r="N21" l="1"/>
  <c r="M21"/>
  <c r="M22" s="1"/>
  <c r="N23" l="1"/>
  <c r="M23"/>
  <c r="M24" l="1"/>
  <c r="N24"/>
  <c r="N25" l="1"/>
  <c r="M25"/>
  <c r="M26" l="1"/>
  <c r="N26"/>
  <c r="N27" l="1"/>
  <c r="M27"/>
  <c r="N28" l="1"/>
  <c r="M28"/>
  <c r="N29" l="1"/>
  <c r="M29"/>
  <c r="N30" l="1"/>
  <c r="M30"/>
  <c r="M31" l="1"/>
  <c r="N31"/>
  <c r="M32" l="1"/>
  <c r="N32"/>
  <c r="M33" l="1"/>
  <c r="N33"/>
  <c r="M34" l="1"/>
  <c r="N34"/>
  <c r="M35" l="1"/>
  <c r="N35"/>
  <c r="M36" l="1"/>
  <c r="N36"/>
  <c r="N37" l="1"/>
  <c r="M37"/>
  <c r="N38" l="1"/>
  <c r="M38"/>
  <c r="N39" l="1"/>
  <c r="M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<sst xmlns="http://schemas.openxmlformats.org/spreadsheetml/2006/main" count="97" uniqueCount="60">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</sst>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936.61543499274467</c:v>
                </c:pt>
                <c:pt idx="1">
                  <c:v>848.59183023717503</c:v>
                </c:pt>
                <c:pt idx="2">
                  <c:v>184.42471353813605</c:v>
                </c:pt>
                <c:pt idx="3">
                  <c:v>651.326370538898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936.61543499274467</v>
          </cell>
        </row>
      </sheetData>
      <sheetData sheetId="1">
        <row r="4">
          <cell r="J4">
            <v>848.59183023717503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0.92730648802944193</v>
          </cell>
        </row>
      </sheetData>
      <sheetData sheetId="4">
        <row r="46">
          <cell r="M46">
            <v>79.390000000000015</v>
          </cell>
          <cell r="O46">
            <v>1.070633733147103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27.757079835560805</v>
          </cell>
        </row>
      </sheetData>
      <sheetData sheetId="8">
        <row r="4">
          <cell r="J4">
            <v>6.5729361194520806</v>
          </cell>
        </row>
      </sheetData>
      <sheetData sheetId="9">
        <row r="4">
          <cell r="J4">
            <v>17.041362662433322</v>
          </cell>
        </row>
      </sheetData>
      <sheetData sheetId="10">
        <row r="4">
          <cell r="J4">
            <v>9.6041709430264479</v>
          </cell>
        </row>
      </sheetData>
      <sheetData sheetId="11">
        <row r="4">
          <cell r="J4">
            <v>31.437586015213192</v>
          </cell>
        </row>
      </sheetData>
      <sheetData sheetId="12">
        <row r="4">
          <cell r="J4">
            <v>2.1854043693929488</v>
          </cell>
        </row>
      </sheetData>
      <sheetData sheetId="13">
        <row r="4">
          <cell r="J4">
            <v>138.58583549970783</v>
          </cell>
        </row>
      </sheetData>
      <sheetData sheetId="14">
        <row r="4">
          <cell r="J4">
            <v>4.2433196393127535</v>
          </cell>
        </row>
      </sheetData>
      <sheetData sheetId="15">
        <row r="4">
          <cell r="J4">
            <v>28.525777422675962</v>
          </cell>
        </row>
      </sheetData>
      <sheetData sheetId="16">
        <row r="4">
          <cell r="J4">
            <v>3.5969658341801836</v>
          </cell>
        </row>
      </sheetData>
      <sheetData sheetId="17">
        <row r="4">
          <cell r="J4">
            <v>6.4567105822807704</v>
          </cell>
        </row>
      </sheetData>
      <sheetData sheetId="18">
        <row r="4">
          <cell r="J4">
            <v>7.8560581063912593</v>
          </cell>
        </row>
      </sheetData>
      <sheetData sheetId="19">
        <row r="4">
          <cell r="J4">
            <v>8.4446998431409614</v>
          </cell>
        </row>
      </sheetData>
      <sheetData sheetId="20">
        <row r="4">
          <cell r="J4">
            <v>12.653148704024224</v>
          </cell>
        </row>
      </sheetData>
      <sheetData sheetId="21">
        <row r="4">
          <cell r="J4">
            <v>1.254935817411033</v>
          </cell>
        </row>
      </sheetData>
      <sheetData sheetId="22">
        <row r="4">
          <cell r="J4">
            <v>22.990354723322142</v>
          </cell>
        </row>
      </sheetData>
      <sheetData sheetId="23">
        <row r="4">
          <cell r="J4">
            <v>30.601921503614342</v>
          </cell>
        </row>
      </sheetData>
      <sheetData sheetId="24">
        <row r="4">
          <cell r="J4">
            <v>24.252671056837361</v>
          </cell>
        </row>
      </sheetData>
      <sheetData sheetId="25">
        <row r="4">
          <cell r="J4">
            <v>25.421783795695102</v>
          </cell>
        </row>
      </sheetData>
      <sheetData sheetId="26">
        <row r="4">
          <cell r="J4">
            <v>4.3083525177916577</v>
          </cell>
        </row>
      </sheetData>
      <sheetData sheetId="27">
        <row r="4">
          <cell r="J4">
            <v>184.42471353813605</v>
          </cell>
        </row>
      </sheetData>
      <sheetData sheetId="28">
        <row r="4">
          <cell r="J4">
            <v>0.70173764608536371</v>
          </cell>
        </row>
      </sheetData>
      <sheetData sheetId="29">
        <row r="4">
          <cell r="J4">
            <v>9.3716022268819259</v>
          </cell>
        </row>
      </sheetData>
      <sheetData sheetId="30">
        <row r="4">
          <cell r="J4">
            <v>20.25372519266087</v>
          </cell>
        </row>
      </sheetData>
      <sheetData sheetId="31">
        <row r="4">
          <cell r="J4">
            <v>4.1398362012626864</v>
          </cell>
        </row>
      </sheetData>
      <sheetData sheetId="32">
        <row r="4">
          <cell r="J4">
            <v>2.1661387834867734</v>
          </cell>
        </row>
      </sheetData>
      <sheetData sheetId="33">
        <row r="4">
          <cell r="J4">
            <v>1.3627537805734999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13.11+0.42896</f>
        <v>13.538959999999999</v>
      </c>
      <c r="J2" t="s">
        <v>6</v>
      </c>
      <c r="K2" s="9">
        <v>16.47</v>
      </c>
      <c r="M2" t="s">
        <v>7</v>
      </c>
      <c r="N2" s="9">
        <f>15.33-2.69</f>
        <v>12.64</v>
      </c>
      <c r="P2" t="s">
        <v>8</v>
      </c>
      <c r="Q2" s="10">
        <f>N2+K2+H2</f>
        <v>42.648960000000002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1.6128216842682633E-2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2644.3692080783144</v>
      </c>
      <c r="D7" s="20">
        <f>(C7*[1]Feuil1!$K$2-C4)/C4</f>
        <v>5.1695820180728165E-3</v>
      </c>
      <c r="E7" s="31">
        <f>C7-C7/(1+D7)</f>
        <v>13.599977309083897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936.61543499274467</v>
      </c>
    </row>
    <row r="9" spans="2:20">
      <c r="M9" s="17" t="str">
        <f>IF(C13&gt;C7*[2]Params!F8,B13,"Others")</f>
        <v>BTC</v>
      </c>
      <c r="N9" s="18">
        <f>IF(C13&gt;C7*0.1,C13,C7)</f>
        <v>848.59183023717503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184.42471353813605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651.326370538898</v>
      </c>
    </row>
    <row r="12" spans="2:20">
      <c r="B12" s="7" t="s">
        <v>19</v>
      </c>
      <c r="C12" s="1">
        <f>[2]ETH!J4</f>
        <v>936.61543499274467</v>
      </c>
      <c r="D12" s="20">
        <f>C12/$C$7</f>
        <v>0.35419238438092049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848.59183023717503</v>
      </c>
      <c r="D13" s="20">
        <f t="shared" ref="D13:D50" si="0">C13/$C$7</f>
        <v>0.32090520024390012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184.42471353813605</v>
      </c>
      <c r="D14" s="20">
        <f t="shared" si="0"/>
        <v>6.97424221151626E-2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138.58583549970783</v>
      </c>
      <c r="D15" s="20">
        <f t="shared" si="0"/>
        <v>5.2407899425065282E-2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79.390000000000015</v>
      </c>
      <c r="D16" s="20">
        <f t="shared" si="0"/>
        <v>3.0022282727188994E-2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2.6149903647627142E-2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47</v>
      </c>
      <c r="C18" s="9">
        <f>[2]AVAX!$J$4</f>
        <v>31.437586015213192</v>
      </c>
      <c r="D18" s="20">
        <f>C18/$C$7</f>
        <v>1.1888501015355248E-2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30.601921503614342</v>
      </c>
      <c r="D19" s="20">
        <f>C19/$C$7</f>
        <v>1.1572484436034187E-2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42</v>
      </c>
      <c r="C20" s="1">
        <f>[2]DOT!$J$4</f>
        <v>28.525777422675962</v>
      </c>
      <c r="D20" s="20">
        <f t="shared" si="0"/>
        <v>1.0787365597637513E-2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27.757079835560805</v>
      </c>
      <c r="D21" s="20">
        <f t="shared" si="0"/>
        <v>1.0496673365718138E-2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38</v>
      </c>
      <c r="C22" s="9">
        <f>[2]NEAR!$J$4</f>
        <v>25.421783795695102</v>
      </c>
      <c r="D22" s="20">
        <f t="shared" si="0"/>
        <v>9.6135530991791149E-3</v>
      </c>
      <c r="M22" s="17" t="str">
        <f>IF(OR(M21="",M21="Others"),"",IF(C26&gt;C7*[2]Params!F8,B26,"Others"))</f>
        <v/>
      </c>
      <c r="N22" s="18"/>
    </row>
    <row r="23" spans="2:17">
      <c r="B23" s="7" t="s">
        <v>49</v>
      </c>
      <c r="C23" s="1">
        <f>[2]LUNC!J4</f>
        <v>22.990354723322142</v>
      </c>
      <c r="D23" s="20">
        <f t="shared" si="0"/>
        <v>8.6940789709275997E-3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24.252671056837361</v>
      </c>
      <c r="D24" s="20">
        <f t="shared" si="0"/>
        <v>9.1714390648429851E-3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22.666666666666668</v>
      </c>
      <c r="D25" s="20">
        <f t="shared" si="0"/>
        <v>8.5716724417384694E-3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20.25372519266087</v>
      </c>
      <c r="D26" s="20">
        <f t="shared" si="0"/>
        <v>7.659189621020971E-3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17.041362662433322</v>
      </c>
      <c r="D27" s="20">
        <f t="shared" si="0"/>
        <v>6.4443961192610566E-3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16.47</v>
      </c>
      <c r="D28" s="20">
        <f t="shared" si="0"/>
        <v>6.2283284609749665E-3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7</v>
      </c>
      <c r="C29" s="1">
        <f>$N$2</f>
        <v>12.64</v>
      </c>
      <c r="D29" s="20">
        <f t="shared" si="0"/>
        <v>4.7799679263341582E-3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5</v>
      </c>
      <c r="C30" s="1">
        <f>H$2</f>
        <v>13.538959999999999</v>
      </c>
      <c r="D30" s="20">
        <f t="shared" si="0"/>
        <v>5.1199204553735054E-3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12.653148704024224</v>
      </c>
      <c r="D31" s="20">
        <f t="shared" si="0"/>
        <v>4.7849402668016143E-3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9.6041709430264479</v>
      </c>
      <c r="D32" s="20">
        <f t="shared" si="0"/>
        <v>3.6319326793272867E-3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9.3716022268819259</v>
      </c>
      <c r="D33" s="20">
        <f t="shared" si="0"/>
        <v>3.5439840239602353E-3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54</v>
      </c>
      <c r="C34" s="9">
        <f>[2]LINK!$J$4</f>
        <v>8.4446998431409614</v>
      </c>
      <c r="D34" s="20">
        <f t="shared" si="0"/>
        <v>3.1934647466560833E-3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7.8560581063912593</v>
      </c>
      <c r="D35" s="20">
        <f t="shared" si="0"/>
        <v>2.9708627987316202E-3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6.5729361194520806</v>
      </c>
      <c r="D36" s="20">
        <f t="shared" si="0"/>
        <v>2.4856347969006527E-3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6.4567105822807704</v>
      </c>
      <c r="D37" s="20">
        <f t="shared" si="0"/>
        <v>2.4416827130478188E-3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2.0420749052376943E-3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4.2433196393127535</v>
      </c>
      <c r="D39" s="20">
        <f t="shared" si="0"/>
        <v>1.6046623241375625E-3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37</v>
      </c>
      <c r="C40" s="9">
        <f>[2]GRT!$J$4</f>
        <v>4.1398362012626864</v>
      </c>
      <c r="D40" s="20">
        <f t="shared" si="0"/>
        <v>1.5655288182209398E-3</v>
      </c>
    </row>
    <row r="41" spans="2:14">
      <c r="B41" s="22" t="s">
        <v>56</v>
      </c>
      <c r="C41" s="9">
        <f>[2]SHIB!$J$4</f>
        <v>4.3083525177916577</v>
      </c>
      <c r="D41" s="20">
        <f t="shared" si="0"/>
        <v>1.6292552887962927E-3</v>
      </c>
    </row>
    <row r="42" spans="2:14">
      <c r="B42" s="22" t="s">
        <v>33</v>
      </c>
      <c r="C42" s="1">
        <f>[2]EGLD!$J$4</f>
        <v>3.5969658341801836</v>
      </c>
      <c r="D42" s="20">
        <f t="shared" si="0"/>
        <v>1.360235863884578E-3</v>
      </c>
    </row>
    <row r="43" spans="2:14">
      <c r="B43" s="22" t="s">
        <v>50</v>
      </c>
      <c r="C43" s="9">
        <f>[2]KAVA!$J$4</f>
        <v>2.1661387834867734</v>
      </c>
      <c r="D43" s="20">
        <f t="shared" si="0"/>
        <v>8.1915141685563828E-4</v>
      </c>
    </row>
    <row r="44" spans="2:14">
      <c r="B44" s="22" t="s">
        <v>36</v>
      </c>
      <c r="C44" s="9">
        <f>[2]AMP!$J$4</f>
        <v>2.1854043693929488</v>
      </c>
      <c r="D44" s="20">
        <f t="shared" si="0"/>
        <v>8.2643692972854605E-4</v>
      </c>
    </row>
    <row r="45" spans="2:14">
      <c r="B45" s="7" t="s">
        <v>27</v>
      </c>
      <c r="C45" s="1">
        <f>[2]Ayman!$E$9</f>
        <v>1.6967935999999999</v>
      </c>
      <c r="D45" s="20">
        <f t="shared" si="0"/>
        <v>6.4166289443109731E-4</v>
      </c>
    </row>
    <row r="46" spans="2:14">
      <c r="B46" s="22" t="s">
        <v>40</v>
      </c>
      <c r="C46" s="9">
        <f>[2]SHPING!$J$4</f>
        <v>1.3627537805734999</v>
      </c>
      <c r="D46" s="20">
        <f t="shared" si="0"/>
        <v>5.1534172172721098E-4</v>
      </c>
    </row>
    <row r="47" spans="2:14">
      <c r="B47" s="22" t="s">
        <v>23</v>
      </c>
      <c r="C47" s="9">
        <f>[2]LUNA!J4</f>
        <v>1.254935817411033</v>
      </c>
      <c r="D47" s="20">
        <f t="shared" si="0"/>
        <v>4.745690630405599E-4</v>
      </c>
    </row>
    <row r="48" spans="2:14">
      <c r="B48" s="7" t="s">
        <v>28</v>
      </c>
      <c r="C48" s="1">
        <f>[2]ATLAS!O46</f>
        <v>1.070633733147103</v>
      </c>
      <c r="D48" s="20">
        <f t="shared" si="0"/>
        <v>4.0487301465937943E-4</v>
      </c>
    </row>
    <row r="49" spans="2:4">
      <c r="B49" s="7" t="s">
        <v>25</v>
      </c>
      <c r="C49" s="1">
        <f>[2]POLIS!J4</f>
        <v>0.92730648802944193</v>
      </c>
      <c r="D49" s="20">
        <f t="shared" si="0"/>
        <v>3.5067209419796698E-4</v>
      </c>
    </row>
    <row r="50" spans="2:4">
      <c r="B50" s="22" t="s">
        <v>43</v>
      </c>
      <c r="C50" s="9">
        <f>[2]TRX!$J$4</f>
        <v>0.70173764608536371</v>
      </c>
      <c r="D50" s="20">
        <f t="shared" si="0"/>
        <v>2.6537052539472069E-4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D31" sqref="D3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2023-08-16T20:05:00Z</dcterms:modified>
</cp:coreProperties>
</file>