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T2" i="1"/>
  <c r="C27" i="2"/>
  <c r="Q2" i="1" l="1"/>
  <c r="C30"/>
  <c r="C38" l="1"/>
  <c r="C14"/>
  <c r="C4"/>
  <c r="C39"/>
  <c r="C22"/>
  <c r="C48" l="1"/>
  <c r="C42" l="1"/>
  <c r="C25" l="1"/>
  <c r="C37" l="1"/>
  <c r="C34" l="1"/>
  <c r="C55"/>
  <c r="C45"/>
  <c r="C31"/>
  <c r="C16"/>
  <c r="C46"/>
  <c r="C21"/>
  <c r="C32"/>
  <c r="C54"/>
  <c r="C18"/>
  <c r="C51"/>
  <c r="C19"/>
  <c r="C12"/>
  <c r="C35" l="1"/>
  <c r="C27"/>
  <c r="C33"/>
  <c r="C40"/>
  <c r="C50"/>
  <c r="C53"/>
  <c r="C24"/>
  <c r="C49"/>
  <c r="C44"/>
  <c r="C28"/>
  <c r="C15" l="1"/>
  <c r="C41"/>
  <c r="C23"/>
  <c r="C29"/>
  <c r="C43"/>
  <c r="C26"/>
  <c r="C20"/>
  <c r="C36"/>
  <c r="C47" l="1"/>
  <c r="C17"/>
  <c r="C13"/>
  <c r="C52" l="1"/>
  <c r="C7" l="1"/>
  <c r="Q3" l="1"/>
  <c r="D48"/>
  <c r="D22"/>
  <c r="D14"/>
  <c r="D7"/>
  <c r="E7" s="1"/>
  <c r="D42"/>
  <c r="D38"/>
  <c r="D25"/>
  <c r="D39"/>
  <c r="D30"/>
  <c r="D37"/>
  <c r="D54"/>
  <c r="M8"/>
  <c r="D12"/>
  <c r="D19"/>
  <c r="D34"/>
  <c r="D51"/>
  <c r="D45"/>
  <c r="D46"/>
  <c r="N8"/>
  <c r="D31"/>
  <c r="D55"/>
  <c r="D32"/>
  <c r="D16"/>
  <c r="D18"/>
  <c r="D21"/>
  <c r="D44"/>
  <c r="D24"/>
  <c r="D33"/>
  <c r="D28"/>
  <c r="D50"/>
  <c r="D49"/>
  <c r="D40"/>
  <c r="D27"/>
  <c r="D35"/>
  <c r="D53"/>
  <c r="D29"/>
  <c r="D41"/>
  <c r="D15"/>
  <c r="D36"/>
  <c r="D26"/>
  <c r="D43"/>
  <c r="D23"/>
  <c r="D20"/>
  <c r="N9"/>
  <c r="D47"/>
  <c r="M9"/>
  <c r="D13"/>
  <c r="D17"/>
  <c r="D52"/>
  <c r="M10" l="1"/>
  <c r="N10"/>
  <c r="M11" l="1"/>
  <c r="N11"/>
  <c r="M12" l="1"/>
  <c r="N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N21" l="1"/>
  <c r="M21"/>
  <c r="M22" l="1"/>
  <c r="N22"/>
  <c r="M23" l="1"/>
  <c r="N23"/>
  <c r="M24" l="1"/>
  <c r="N24"/>
  <c r="M25" l="1"/>
  <c r="N25"/>
  <c r="M26" l="1"/>
  <c r="N26"/>
  <c r="N27" l="1"/>
  <c r="M27"/>
  <c r="N28" l="1"/>
  <c r="M28"/>
  <c r="M29" l="1"/>
  <c r="N29"/>
  <c r="M30" l="1"/>
  <c r="N30"/>
  <c r="N31" l="1"/>
  <c r="M31"/>
  <c r="N32" l="1"/>
  <c r="M32"/>
  <c r="N33" l="1"/>
  <c r="M33"/>
  <c r="M34" l="1"/>
  <c r="N34"/>
  <c r="N35" l="1"/>
  <c r="M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<sst xmlns="http://schemas.openxmlformats.org/spreadsheetml/2006/main" count="107" uniqueCount="67">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</sst>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BNB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1287.8290657627088</c:v>
                </c:pt>
                <c:pt idx="1">
                  <c:v>1298.2716833804272</c:v>
                </c:pt>
                <c:pt idx="2">
                  <c:v>541.92999999999995</c:v>
                </c:pt>
                <c:pt idx="3">
                  <c:v>264.73104558830715</c:v>
                </c:pt>
                <c:pt idx="4">
                  <c:v>228.05024839303996</c:v>
                </c:pt>
                <c:pt idx="5">
                  <c:v>815.20135995210705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1287.8290657627088</v>
          </cell>
        </row>
      </sheetData>
      <sheetData sheetId="1">
        <row r="4">
          <cell r="J4">
            <v>1298.2716833804272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2.5134499443210525</v>
          </cell>
        </row>
      </sheetData>
      <sheetData sheetId="4">
        <row r="47">
          <cell r="M47">
            <v>111.75</v>
          </cell>
          <cell r="O47">
            <v>2.1388825985110103</v>
          </cell>
        </row>
      </sheetData>
      <sheetData sheetId="5">
        <row r="4">
          <cell r="C4">
            <v>-90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2.6229355526260085</v>
          </cell>
        </row>
      </sheetData>
      <sheetData sheetId="8">
        <row r="4">
          <cell r="J4">
            <v>39.466845593227028</v>
          </cell>
        </row>
      </sheetData>
      <sheetData sheetId="9">
        <row r="4">
          <cell r="J4">
            <v>9.9277410778319606</v>
          </cell>
        </row>
      </sheetData>
      <sheetData sheetId="10">
        <row r="4">
          <cell r="J4">
            <v>20.137515282205566</v>
          </cell>
        </row>
      </sheetData>
      <sheetData sheetId="11">
        <row r="4">
          <cell r="J4">
            <v>12.437410445805661</v>
          </cell>
        </row>
      </sheetData>
      <sheetData sheetId="12">
        <row r="4">
          <cell r="J4">
            <v>50.315484007567569</v>
          </cell>
        </row>
      </sheetData>
      <sheetData sheetId="13">
        <row r="4">
          <cell r="J4">
            <v>3.1021746782027591</v>
          </cell>
        </row>
      </sheetData>
      <sheetData sheetId="14">
        <row r="4">
          <cell r="J4">
            <v>228.05024839303996</v>
          </cell>
        </row>
      </sheetData>
      <sheetData sheetId="15">
        <row r="4">
          <cell r="J4">
            <v>5.0738736357073408</v>
          </cell>
        </row>
      </sheetData>
      <sheetData sheetId="16">
        <row r="4">
          <cell r="J4">
            <v>45.35947778496832</v>
          </cell>
        </row>
      </sheetData>
      <sheetData sheetId="17">
        <row r="4">
          <cell r="J4">
            <v>5.9018475818633478</v>
          </cell>
        </row>
      </sheetData>
      <sheetData sheetId="18">
        <row r="4">
          <cell r="J4">
            <v>4.9309829410805612</v>
          </cell>
        </row>
      </sheetData>
      <sheetData sheetId="19">
        <row r="4">
          <cell r="J4">
            <v>13.019430707529413</v>
          </cell>
        </row>
      </sheetData>
      <sheetData sheetId="20">
        <row r="4">
          <cell r="J4">
            <v>2.341053449689559</v>
          </cell>
        </row>
      </sheetData>
      <sheetData sheetId="21">
        <row r="4">
          <cell r="J4">
            <v>16.559771074520171</v>
          </cell>
        </row>
      </sheetData>
      <sheetData sheetId="22">
        <row r="4">
          <cell r="J4">
            <v>8.293294309127683</v>
          </cell>
        </row>
      </sheetData>
      <sheetData sheetId="23">
        <row r="4">
          <cell r="J4">
            <v>10.794112257932939</v>
          </cell>
        </row>
      </sheetData>
      <sheetData sheetId="24">
        <row r="4">
          <cell r="J4">
            <v>5.3508905174986641</v>
          </cell>
        </row>
      </sheetData>
      <sheetData sheetId="25">
        <row r="4">
          <cell r="J4">
            <v>15.901273287652886</v>
          </cell>
        </row>
      </sheetData>
      <sheetData sheetId="26">
        <row r="4">
          <cell r="J4">
            <v>49.370213371428633</v>
          </cell>
        </row>
      </sheetData>
      <sheetData sheetId="27">
        <row r="4">
          <cell r="J4">
            <v>1.5883631064706007</v>
          </cell>
        </row>
      </sheetData>
      <sheetData sheetId="28">
        <row r="4">
          <cell r="J4">
            <v>42.40104488703011</v>
          </cell>
        </row>
      </sheetData>
      <sheetData sheetId="29">
        <row r="4">
          <cell r="J4">
            <v>35.411351414431373</v>
          </cell>
        </row>
      </sheetData>
      <sheetData sheetId="30">
        <row r="4">
          <cell r="J4">
            <v>2.7431407410953725</v>
          </cell>
        </row>
      </sheetData>
      <sheetData sheetId="31">
        <row r="4">
          <cell r="J4">
            <v>4.3340572126175188</v>
          </cell>
        </row>
      </sheetData>
      <sheetData sheetId="32">
        <row r="4">
          <cell r="J4">
            <v>2.820231138614389</v>
          </cell>
        </row>
      </sheetData>
      <sheetData sheetId="33">
        <row r="4">
          <cell r="J4">
            <v>264.73104558830715</v>
          </cell>
        </row>
      </sheetData>
      <sheetData sheetId="34">
        <row r="4">
          <cell r="J4">
            <v>0.97617684252438608</v>
          </cell>
        </row>
      </sheetData>
      <sheetData sheetId="35">
        <row r="4">
          <cell r="J4">
            <v>11.129225624878085</v>
          </cell>
        </row>
      </sheetData>
      <sheetData sheetId="36">
        <row r="4">
          <cell r="J4">
            <v>17.838665254306694</v>
          </cell>
        </row>
      </sheetData>
      <sheetData sheetId="37">
        <row r="4">
          <cell r="J4">
            <v>19.321050701054155</v>
          </cell>
        </row>
      </sheetData>
      <sheetData sheetId="38">
        <row r="4">
          <cell r="J4">
            <v>17.502599329786488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0.85+5.53</f>
        <v>6.38</v>
      </c>
      <c r="J2" t="s">
        <v>6</v>
      </c>
      <c r="K2" s="9">
        <f>13.17+37.53</f>
        <v>50.7</v>
      </c>
      <c r="M2" t="s">
        <v>59</v>
      </c>
      <c r="N2" s="9">
        <f>541.93</f>
        <v>541.92999999999995</v>
      </c>
      <c r="P2" t="s">
        <v>8</v>
      </c>
      <c r="Q2" s="10">
        <f>N2+K2+H2</f>
        <v>599.01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0.13503340625268573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4436.0134030765894</v>
      </c>
      <c r="D7" s="20">
        <f>(C7*[1]Feuil1!$K$2-C4)/C4</f>
        <v>0.55619591241314426</v>
      </c>
      <c r="E7" s="31">
        <f>C7-C7/(1+D7)</f>
        <v>1585.4639525271391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1287.8290657627088</v>
      </c>
    </row>
    <row r="9" spans="2:20">
      <c r="M9" s="17" t="str">
        <f>IF(C13&gt;C7*Params!F8,B13,"Others")</f>
        <v>BTC</v>
      </c>
      <c r="N9" s="18">
        <f>IF(C13&gt;C7*0.1,C13,C7)</f>
        <v>1298.2716833804272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541.92999999999995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264.73104558830715</v>
      </c>
    </row>
    <row r="12" spans="2:20">
      <c r="B12" s="7" t="s">
        <v>19</v>
      </c>
      <c r="C12" s="1">
        <f>[2]ETH!J4</f>
        <v>1287.8290657627088</v>
      </c>
      <c r="D12" s="20">
        <f>C12/$C$7</f>
        <v>0.29031225759361706</v>
      </c>
      <c r="M12" s="17" t="str">
        <f>IF(OR(M11="",M11="Others"),"",IF(C16&gt;C7*Params!F8,B16,"Others"))</f>
        <v>BNB</v>
      </c>
      <c r="N12" s="21">
        <f>IF(OR(M11="",M11="Others"),"",IF(C16&gt;$C$7*Params!F$8,C16,SUM(C16:C57)))</f>
        <v>228.05024839303996</v>
      </c>
    </row>
    <row r="13" spans="2:20">
      <c r="B13" s="7" t="s">
        <v>4</v>
      </c>
      <c r="C13" s="1">
        <f>[2]BTC!J4</f>
        <v>1298.2716833804272</v>
      </c>
      <c r="D13" s="20">
        <f t="shared" ref="D13:D55" si="0">C13/$C$7</f>
        <v>0.29266631216217992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815.20135995210705</v>
      </c>
      <c r="Q13" s="23"/>
    </row>
    <row r="14" spans="2:20">
      <c r="B14" s="7" t="s">
        <v>59</v>
      </c>
      <c r="C14" s="1">
        <f>$N$2</f>
        <v>541.92999999999995</v>
      </c>
      <c r="D14" s="20">
        <f t="shared" si="0"/>
        <v>0.12216599697921231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264.73104558830715</v>
      </c>
      <c r="D15" s="20">
        <f t="shared" si="0"/>
        <v>5.9677692904332391E-2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228.05024839303996</v>
      </c>
      <c r="D16" s="20">
        <f t="shared" si="0"/>
        <v>5.1408827627724502E-2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111.75</v>
      </c>
      <c r="D17" s="20">
        <f t="shared" si="0"/>
        <v>2.5191537952183818E-2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90</v>
      </c>
      <c r="D18" s="20">
        <f>C18/$C$7</f>
        <v>2.0288486941356095E-2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1.4100498424242486E-2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32</v>
      </c>
      <c r="C20" s="9">
        <f>[2]MATIC!$J$4</f>
        <v>49.370213371428633</v>
      </c>
      <c r="D20" s="20">
        <f t="shared" si="0"/>
        <v>1.1129410325313267E-2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22" t="s">
        <v>47</v>
      </c>
      <c r="C21" s="9">
        <f>[2]AVAX!$J$4</f>
        <v>50.315484007567569</v>
      </c>
      <c r="D21" s="20">
        <f t="shared" si="0"/>
        <v>1.1342500447061624E-2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7" t="s">
        <v>6</v>
      </c>
      <c r="C22" s="1">
        <f>$K$2</f>
        <v>50.7</v>
      </c>
      <c r="D22" s="20">
        <f t="shared" si="0"/>
        <v>1.1429180976963934E-2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45</v>
      </c>
      <c r="C23" s="9">
        <f>[2]ADA!$J$4</f>
        <v>39.466845593227028</v>
      </c>
      <c r="D23" s="20">
        <f t="shared" si="0"/>
        <v>8.89691757149671E-3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57</v>
      </c>
      <c r="C24" s="9">
        <f>[2]MINA!$J$4</f>
        <v>42.40104488703011</v>
      </c>
      <c r="D24" s="20">
        <f t="shared" si="0"/>
        <v>9.5583671721151571E-3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35.411351414431373</v>
      </c>
      <c r="D25" s="20">
        <f t="shared" si="0"/>
        <v>7.9826971194162516E-3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45.35947778496832</v>
      </c>
      <c r="D26" s="20">
        <f t="shared" si="0"/>
        <v>1.0225279696745131E-2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22" t="s">
        <v>48</v>
      </c>
      <c r="C27" s="9">
        <f>[2]APE!$J$4</f>
        <v>20.137515282205566</v>
      </c>
      <c r="D27" s="20">
        <f t="shared" si="0"/>
        <v>4.5395523981598494E-3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41</v>
      </c>
      <c r="C28" s="1">
        <f>[2]XRP!$J$4</f>
        <v>17.838665254306694</v>
      </c>
      <c r="D28" s="20">
        <f t="shared" si="0"/>
        <v>4.0213280784802677E-3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15.901273287652886</v>
      </c>
      <c r="D29" s="20">
        <f t="shared" si="0"/>
        <v>3.5845863938608899E-3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7" t="s">
        <v>5</v>
      </c>
      <c r="C30" s="1">
        <f>H$2</f>
        <v>6.38</v>
      </c>
      <c r="D30" s="20">
        <f t="shared" si="0"/>
        <v>1.4382282965094654E-3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13.019430707529413</v>
      </c>
      <c r="D31" s="20">
        <f t="shared" si="0"/>
        <v>2.9349394432622339E-3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12.437410445805661</v>
      </c>
      <c r="D32" s="20">
        <f t="shared" si="0"/>
        <v>2.8037359934890448E-3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52</v>
      </c>
      <c r="C33" s="9">
        <f>[2]LDO!$J$4</f>
        <v>16.559771074520171</v>
      </c>
      <c r="D33" s="20">
        <f t="shared" si="0"/>
        <v>3.7330299910805433E-3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11.129225624878085</v>
      </c>
      <c r="D34" s="20">
        <f t="shared" si="0"/>
        <v>2.5088349861971631E-3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44</v>
      </c>
      <c r="C35" s="9">
        <f>[2]LTC!$J$4</f>
        <v>10.794112257932939</v>
      </c>
      <c r="D35" s="20">
        <f t="shared" si="0"/>
        <v>2.4332911732067135E-3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46</v>
      </c>
      <c r="C36" s="9">
        <f>[2]ALGO!$J$4</f>
        <v>9.9277410778319606</v>
      </c>
      <c r="D36" s="20">
        <f t="shared" si="0"/>
        <v>2.2379871690528692E-3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66</v>
      </c>
      <c r="C37" s="10">
        <f>[2]TIA!$J$4</f>
        <v>19.321050701054155</v>
      </c>
      <c r="D37" s="20">
        <f t="shared" si="0"/>
        <v>4.3554987204624026E-3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65</v>
      </c>
      <c r="C38" s="10">
        <f>[2]DYDX!$J$4</f>
        <v>17.502599329786488</v>
      </c>
      <c r="D38" s="20">
        <f t="shared" si="0"/>
        <v>3.9455695326906792E-3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7" t="s">
        <v>1</v>
      </c>
      <c r="C39" s="1">
        <f>$T$2</f>
        <v>10.5</v>
      </c>
      <c r="D39" s="20">
        <f t="shared" si="0"/>
        <v>2.3669901431582112E-3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54</v>
      </c>
      <c r="C40" s="9">
        <f>[2]LINK!$J$4</f>
        <v>8.293294309127683</v>
      </c>
      <c r="D40" s="20">
        <f t="shared" si="0"/>
        <v>1.8695377032395535E-3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51</v>
      </c>
      <c r="C41" s="9">
        <f>[2]DOGE!$J$4</f>
        <v>5.0738736357073408</v>
      </c>
      <c r="D41" s="20">
        <f t="shared" si="0"/>
        <v>1.1437913222237708E-3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4.9309829410805612</v>
      </c>
      <c r="D42" s="20">
        <f t="shared" si="0"/>
        <v>1.1115798112018072E-3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33</v>
      </c>
      <c r="C43" s="1">
        <f>[2]EGLD!$J$4</f>
        <v>5.9018475818633478</v>
      </c>
      <c r="D43" s="20">
        <f t="shared" si="0"/>
        <v>1.3304395288278731E-3</v>
      </c>
    </row>
    <row r="44" spans="2:14">
      <c r="B44" s="22" t="s">
        <v>56</v>
      </c>
      <c r="C44" s="9">
        <f>[2]SHIB!$J$4</f>
        <v>4.3340572126175188</v>
      </c>
      <c r="D44" s="20">
        <f t="shared" si="0"/>
        <v>9.7701625734756365E-4</v>
      </c>
    </row>
    <row r="45" spans="2:14">
      <c r="B45" s="22" t="s">
        <v>23</v>
      </c>
      <c r="C45" s="9">
        <f>[2]LUNA!J4</f>
        <v>5.3508905174986641</v>
      </c>
      <c r="D45" s="20">
        <f t="shared" si="0"/>
        <v>1.2062385820988644E-3</v>
      </c>
    </row>
    <row r="46" spans="2:14">
      <c r="B46" s="22" t="s">
        <v>36</v>
      </c>
      <c r="C46" s="9">
        <f>[2]AMP!$J$4</f>
        <v>3.1021746782027591</v>
      </c>
      <c r="D46" s="20">
        <f t="shared" si="0"/>
        <v>6.9931589387246915E-4</v>
      </c>
    </row>
    <row r="47" spans="2:14">
      <c r="B47" s="22" t="s">
        <v>64</v>
      </c>
      <c r="C47" s="10">
        <f>[2]ACE!$J$4</f>
        <v>2.6229355526260085</v>
      </c>
      <c r="D47" s="20">
        <f t="shared" si="0"/>
        <v>5.9128215230523791E-4</v>
      </c>
    </row>
    <row r="48" spans="2:14">
      <c r="B48" s="22" t="s">
        <v>40</v>
      </c>
      <c r="C48" s="9">
        <f>[2]SHPING!$J$4</f>
        <v>2.820231138614389</v>
      </c>
      <c r="D48" s="20">
        <f t="shared" si="0"/>
        <v>6.3575802919315402E-4</v>
      </c>
    </row>
    <row r="49" spans="2:4">
      <c r="B49" s="22" t="s">
        <v>62</v>
      </c>
      <c r="C49" s="10">
        <f>[2]SEI!$J$4</f>
        <v>2.7431407410953725</v>
      </c>
      <c r="D49" s="20">
        <f t="shared" si="0"/>
        <v>6.1837972337794832E-4</v>
      </c>
    </row>
    <row r="50" spans="2:4">
      <c r="B50" s="22" t="s">
        <v>50</v>
      </c>
      <c r="C50" s="9">
        <f>[2]KAVA!$J$4</f>
        <v>2.341053449689559</v>
      </c>
      <c r="D50" s="20">
        <f t="shared" si="0"/>
        <v>5.2773813714492512E-4</v>
      </c>
    </row>
    <row r="51" spans="2:4">
      <c r="B51" s="7" t="s">
        <v>25</v>
      </c>
      <c r="C51" s="1">
        <f>[2]POLIS!J4</f>
        <v>2.5134499443210525</v>
      </c>
      <c r="D51" s="20">
        <f t="shared" si="0"/>
        <v>5.6660107081233204E-4</v>
      </c>
    </row>
    <row r="52" spans="2:4">
      <c r="B52" s="7" t="s">
        <v>28</v>
      </c>
      <c r="C52" s="1">
        <f>[2]ATLAS!O47</f>
        <v>2.1388825985110103</v>
      </c>
      <c r="D52" s="20">
        <f t="shared" si="0"/>
        <v>4.8216324076649363E-4</v>
      </c>
    </row>
    <row r="53" spans="2:4">
      <c r="B53" s="22" t="s">
        <v>63</v>
      </c>
      <c r="C53" s="10">
        <f>[2]MEME!$J$4</f>
        <v>1.5883631064706007</v>
      </c>
      <c r="D53" s="20">
        <f t="shared" si="0"/>
        <v>3.5806093493067319E-4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3.8250416439751777E-4</v>
      </c>
    </row>
    <row r="55" spans="2:4">
      <c r="B55" s="22" t="s">
        <v>43</v>
      </c>
      <c r="C55" s="9">
        <f>[2]TRX!$J$4</f>
        <v>0.97617684252438608</v>
      </c>
      <c r="D55" s="20">
        <f t="shared" si="0"/>
        <v>2.2005723468900259E-4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G24" sqref="G24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2024-01-05T23:11:02Z</dcterms:modified>
</cp:coreProperties>
</file>