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16" l="1"/>
  <c r="T2"/>
  <c r="C25" i="2" l="1"/>
  <c r="C26" i="1" l="1"/>
  <c r="C4"/>
  <c r="C38"/>
  <c r="C30"/>
  <c r="Q2" l="1"/>
  <c r="C47" l="1"/>
  <c r="C43" l="1"/>
  <c r="C50" l="1"/>
  <c r="C40"/>
  <c r="C44" l="1"/>
  <c r="C23"/>
  <c r="C46"/>
  <c r="C41"/>
  <c r="C36"/>
  <c r="C45"/>
  <c r="C27"/>
  <c r="C18"/>
  <c r="C42" l="1"/>
  <c r="C17" l="1"/>
  <c r="C49" l="1"/>
  <c r="C25" l="1"/>
  <c r="C32" l="1"/>
  <c r="C37" l="1"/>
  <c r="C35"/>
  <c r="C29" l="1"/>
  <c r="C24" l="1"/>
  <c r="C19"/>
  <c r="C15"/>
  <c r="C20" l="1"/>
  <c r="C22" l="1"/>
  <c r="C21"/>
  <c r="C12" l="1"/>
  <c r="C13"/>
  <c r="C48" l="1"/>
  <c r="C34" l="1"/>
  <c r="C39" l="1"/>
  <c r="C33"/>
  <c r="C31"/>
  <c r="C28"/>
  <c r="C14" l="1"/>
  <c r="C7" s="1"/>
  <c r="D14" l="1"/>
  <c r="D45"/>
  <c r="D34"/>
  <c r="D29"/>
  <c r="D44"/>
  <c r="D46"/>
  <c r="M9"/>
  <c r="D16"/>
  <c r="D25"/>
  <c r="D41"/>
  <c r="D38"/>
  <c r="D23"/>
  <c r="D31"/>
  <c r="D30"/>
  <c r="N9"/>
  <c r="D28"/>
  <c r="D48"/>
  <c r="D40"/>
  <c r="D43"/>
  <c r="D27"/>
  <c r="D36"/>
  <c r="D49"/>
  <c r="D13"/>
  <c r="D7"/>
  <c r="E7" s="1"/>
  <c r="Q3"/>
  <c r="D24"/>
  <c r="D12"/>
  <c r="D32"/>
  <c r="D20"/>
  <c r="D35"/>
  <c r="D15"/>
  <c r="D33"/>
  <c r="D37"/>
  <c r="M8"/>
  <c r="D39"/>
  <c r="D50"/>
  <c r="D47"/>
  <c r="D42"/>
  <c r="N8"/>
  <c r="D21"/>
  <c r="D26"/>
  <c r="D18"/>
  <c r="D22"/>
  <c r="D17"/>
  <c r="D19"/>
  <c r="M10" l="1"/>
  <c r="N10"/>
  <c r="M11" l="1"/>
  <c r="N11"/>
  <c r="N12" l="1"/>
  <c r="M12"/>
  <c r="N13" l="1"/>
  <c r="M13"/>
  <c r="N14" l="1"/>
  <c r="M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N25" l="1"/>
  <c r="M25"/>
  <c r="N26" l="1"/>
  <c r="M26"/>
  <c r="M27" l="1"/>
  <c r="N27"/>
  <c r="N28" l="1"/>
  <c r="M28"/>
  <c r="M29" l="1"/>
  <c r="N29"/>
  <c r="N30" l="1"/>
  <c r="M30"/>
  <c r="N31" l="1"/>
  <c r="M31"/>
  <c r="M32" l="1"/>
  <c r="N32"/>
  <c r="M33" l="1"/>
  <c r="N33"/>
  <c r="M34" l="1"/>
  <c r="N34"/>
  <c r="N35" l="1"/>
  <c r="M35"/>
  <c r="M36" l="1"/>
  <c r="N36"/>
  <c r="N37" l="1"/>
  <c r="M37"/>
  <c r="M38" l="1"/>
  <c r="N38"/>
  <c r="M39" l="1"/>
  <c r="N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<sst xmlns="http://schemas.openxmlformats.org/spreadsheetml/2006/main" count="97" uniqueCount="60">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</sst>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972.90457996392195</c:v>
                </c:pt>
                <c:pt idx="1">
                  <c:v>873.81383988455821</c:v>
                </c:pt>
                <c:pt idx="2">
                  <c:v>207.21057340495616</c:v>
                </c:pt>
                <c:pt idx="3">
                  <c:v>733.20931397031927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0.89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972.90457996392195</v>
          </cell>
        </row>
      </sheetData>
      <sheetData sheetId="1">
        <row r="4">
          <cell r="J4">
            <v>873.81383988455821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0.77618799401455119</v>
          </cell>
        </row>
      </sheetData>
      <sheetData sheetId="4">
        <row r="46">
          <cell r="M46">
            <v>79.390000000000015</v>
          </cell>
          <cell r="O46">
            <v>0.80454678158486281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30.480189543894749</v>
          </cell>
        </row>
      </sheetData>
      <sheetData sheetId="8">
        <row r="4">
          <cell r="J4">
            <v>7.3492981753633382</v>
          </cell>
        </row>
      </sheetData>
      <sheetData sheetId="9">
        <row r="4">
          <cell r="J4">
            <v>17.159930177975571</v>
          </cell>
        </row>
      </sheetData>
      <sheetData sheetId="10">
        <row r="4">
          <cell r="J4">
            <v>11.454813938013119</v>
          </cell>
        </row>
      </sheetData>
      <sheetData sheetId="11">
        <row r="4">
          <cell r="J4">
            <v>36.910886646728173</v>
          </cell>
        </row>
      </sheetData>
      <sheetData sheetId="12">
        <row r="4">
          <cell r="J4">
            <v>2.0137315583825623</v>
          </cell>
        </row>
      </sheetData>
      <sheetData sheetId="13">
        <row r="4">
          <cell r="J4">
            <v>133.99975703143809</v>
          </cell>
        </row>
      </sheetData>
      <sheetData sheetId="14">
        <row r="4">
          <cell r="J4">
            <v>4.2771989905462835</v>
          </cell>
        </row>
      </sheetData>
      <sheetData sheetId="15">
        <row r="4">
          <cell r="J4">
            <v>30.53398390880896</v>
          </cell>
        </row>
      </sheetData>
      <sheetData sheetId="16">
        <row r="4">
          <cell r="J4">
            <v>4.5591929194524976</v>
          </cell>
        </row>
      </sheetData>
      <sheetData sheetId="17">
        <row r="4">
          <cell r="J4">
            <v>6.1938348916750234</v>
          </cell>
        </row>
      </sheetData>
      <sheetData sheetId="18">
        <row r="4">
          <cell r="J4">
            <v>9.629086460120698</v>
          </cell>
        </row>
      </sheetData>
      <sheetData sheetId="19">
        <row r="4">
          <cell r="J4">
            <v>7.7338897729925415</v>
          </cell>
        </row>
      </sheetData>
      <sheetData sheetId="20">
        <row r="4">
          <cell r="J4">
            <v>12.086452633774188</v>
          </cell>
        </row>
      </sheetData>
      <sheetData sheetId="21">
        <row r="4">
          <cell r="J4">
            <v>1.4063774923838899</v>
          </cell>
        </row>
      </sheetData>
      <sheetData sheetId="22">
        <row r="4">
          <cell r="J4">
            <v>30.880331839634117</v>
          </cell>
        </row>
      </sheetData>
      <sheetData sheetId="23">
        <row r="4">
          <cell r="J4">
            <v>36.46873409056596</v>
          </cell>
        </row>
      </sheetData>
      <sheetData sheetId="24">
        <row r="4">
          <cell r="J4">
            <v>25.498941458543193</v>
          </cell>
        </row>
      </sheetData>
      <sheetData sheetId="25">
        <row r="4">
          <cell r="J4">
            <v>28.775073010586347</v>
          </cell>
        </row>
      </sheetData>
      <sheetData sheetId="26">
        <row r="4">
          <cell r="J4">
            <v>3.4662460798920693</v>
          </cell>
        </row>
      </sheetData>
      <sheetData sheetId="27">
        <row r="4">
          <cell r="J4">
            <v>207.21057340495616</v>
          </cell>
        </row>
      </sheetData>
      <sheetData sheetId="28">
        <row r="4">
          <cell r="J4">
            <v>0.73760467151638642</v>
          </cell>
        </row>
      </sheetData>
      <sheetData sheetId="29">
        <row r="4">
          <cell r="J4">
            <v>9.3255571959209274</v>
          </cell>
        </row>
      </sheetData>
      <sheetData sheetId="30">
        <row r="4">
          <cell r="J4">
            <v>16.261929019420105</v>
          </cell>
        </row>
      </sheetData>
      <sheetData sheetId="31">
        <row r="4">
          <cell r="J4">
            <v>4.8699575081976789</v>
          </cell>
        </row>
      </sheetData>
      <sheetData sheetId="32">
        <row r="4">
          <cell r="J4">
            <v>2.7147267088537959</v>
          </cell>
        </row>
      </sheetData>
      <sheetData sheetId="33">
        <row r="4">
          <cell r="J4">
            <v>1.7858828282161869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C33" sqref="C3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13.11+45.4</f>
        <v>58.51</v>
      </c>
      <c r="J2" t="s">
        <v>6</v>
      </c>
      <c r="K2" s="9">
        <v>19.149999999999999</v>
      </c>
      <c r="M2" t="s">
        <v>7</v>
      </c>
      <c r="N2" s="9">
        <f>23.33</f>
        <v>23.33</v>
      </c>
      <c r="P2" t="s">
        <v>8</v>
      </c>
      <c r="Q2" s="10">
        <f>N2+K2+H2</f>
        <v>100.99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3.5921901366335642E-2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2811.3767968485986</v>
      </c>
      <c r="D7" s="20">
        <f>(C7*[1]Feuil1!$K$2-C4)/C4</f>
        <v>4.5165141685569322E-2</v>
      </c>
      <c r="E7" s="31">
        <f>C7-C7/(1+D7)</f>
        <v>121.48915639916095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972.90457996392195</v>
      </c>
    </row>
    <row r="9" spans="2:20">
      <c r="M9" s="17" t="str">
        <f>IF(C13&gt;C7*[2]Params!F8,B13,"Others")</f>
        <v>BTC</v>
      </c>
      <c r="N9" s="18">
        <f>IF(C13&gt;C7*0.1,C13,C7)</f>
        <v>873.81383988455821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207.21057340495616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733.20931397031927</v>
      </c>
    </row>
    <row r="12" spans="2:20">
      <c r="B12" s="7" t="s">
        <v>19</v>
      </c>
      <c r="C12" s="1">
        <f>[2]ETH!J4</f>
        <v>972.90457996392195</v>
      </c>
      <c r="D12" s="20">
        <f>C12/$C$7</f>
        <v>0.34605983127359358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873.81383988455821</v>
      </c>
      <c r="D13" s="20">
        <f t="shared" ref="D13:D50" si="0">C13/$C$7</f>
        <v>0.31081349211676512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207.21057340495616</v>
      </c>
      <c r="D14" s="20">
        <f t="shared" si="0"/>
        <v>7.3704305177885801E-2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133.99975703143809</v>
      </c>
      <c r="D15" s="20">
        <f t="shared" si="0"/>
        <v>4.7663392961642348E-2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5</v>
      </c>
      <c r="C16" s="1">
        <f>H$2</f>
        <v>58.51</v>
      </c>
      <c r="D16" s="20">
        <f t="shared" si="0"/>
        <v>2.0811867006082764E-2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79.390000000000015</v>
      </c>
      <c r="D17" s="20">
        <f t="shared" si="0"/>
        <v>2.8238833047563E-2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2.4596489548293E-2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36.46873409056596</v>
      </c>
      <c r="D19" s="20">
        <f>C19/$C$7</f>
        <v>1.2971841459119048E-2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47</v>
      </c>
      <c r="C20" s="9">
        <f>[2]AVAX!$J$4</f>
        <v>36.910886646728173</v>
      </c>
      <c r="D20" s="20">
        <f t="shared" si="0"/>
        <v>1.3129114065429893E-2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45</v>
      </c>
      <c r="C21" s="9">
        <f>[2]ADA!$J$4</f>
        <v>30.480189543894749</v>
      </c>
      <c r="D21" s="20">
        <f t="shared" si="0"/>
        <v>1.08417304923557E-2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42</v>
      </c>
      <c r="C22" s="1">
        <f>[2]DOT!$J$4</f>
        <v>30.53398390880896</v>
      </c>
      <c r="D22" s="20">
        <f t="shared" si="0"/>
        <v>1.0860865019244629E-2</v>
      </c>
      <c r="M22" s="17" t="str">
        <f>IF(OR(M21="",M21="Others"),"",IF(C26&gt;C7*[2]Params!F8,B26,"Others"))</f>
        <v/>
      </c>
      <c r="N22" s="18"/>
    </row>
    <row r="23" spans="2:17">
      <c r="B23" s="7" t="s">
        <v>49</v>
      </c>
      <c r="C23" s="1">
        <f>[2]LUNC!J4</f>
        <v>30.880331839634117</v>
      </c>
      <c r="D23" s="20">
        <f t="shared" si="0"/>
        <v>1.0984060149549965E-2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28.775073010586347</v>
      </c>
      <c r="D24" s="20">
        <f t="shared" si="0"/>
        <v>1.0235224621203977E-2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25.498941458543193</v>
      </c>
      <c r="D25" s="20">
        <f t="shared" si="0"/>
        <v>9.0699124667764659E-3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7</v>
      </c>
      <c r="C26" s="1">
        <f>$N$2</f>
        <v>23.33</v>
      </c>
      <c r="D26" s="20">
        <f t="shared" si="0"/>
        <v>8.298425179489163E-3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22</v>
      </c>
      <c r="C27" s="1">
        <f>-[2]BIGTIME!$C$4</f>
        <v>22.666666666666668</v>
      </c>
      <c r="D27" s="20">
        <f t="shared" si="0"/>
        <v>8.0624790999466091E-3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17.159930177975571</v>
      </c>
      <c r="D28" s="20">
        <f t="shared" si="0"/>
        <v>6.1037461066090204E-3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41</v>
      </c>
      <c r="C29" s="1">
        <f>[2]XRP!$J$4</f>
        <v>16.261929019420105</v>
      </c>
      <c r="D29" s="20">
        <f t="shared" si="0"/>
        <v>5.7843292431127864E-3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6</v>
      </c>
      <c r="C30" s="1">
        <f>$K$2</f>
        <v>19.149999999999999</v>
      </c>
      <c r="D30" s="20">
        <f t="shared" si="0"/>
        <v>6.8116091807637145E-3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11.454813938013119</v>
      </c>
      <c r="D31" s="20">
        <f t="shared" si="0"/>
        <v>4.0744499103974059E-3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52</v>
      </c>
      <c r="C32" s="9">
        <f>[2]LDO!$J$4</f>
        <v>9.629086460120698</v>
      </c>
      <c r="D32" s="20">
        <f t="shared" si="0"/>
        <v>3.4250430148368527E-3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9.3255571959209274</v>
      </c>
      <c r="D33" s="20">
        <f t="shared" si="0"/>
        <v>3.3170783818001104E-3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44</v>
      </c>
      <c r="C34" s="9">
        <f>[2]LTC!$J$4</f>
        <v>12.086452633774188</v>
      </c>
      <c r="D34" s="20">
        <f t="shared" si="0"/>
        <v>4.2991222831896625E-3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54</v>
      </c>
      <c r="C35" s="9">
        <f>[2]LINK!$J$4</f>
        <v>7.7338897729925415</v>
      </c>
      <c r="D35" s="20">
        <f t="shared" si="0"/>
        <v>2.7509260877666111E-3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7.3492981753633382</v>
      </c>
      <c r="D36" s="20">
        <f t="shared" si="0"/>
        <v>2.6141277766827641E-3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6.1938348916750234</v>
      </c>
      <c r="D37" s="20">
        <f t="shared" si="0"/>
        <v>2.2031322512933798E-3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1.9207670796931625E-3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37</v>
      </c>
      <c r="C39" s="9">
        <f>[2]GRT!$J$4</f>
        <v>4.8699575081976789</v>
      </c>
      <c r="D39" s="20">
        <f t="shared" si="0"/>
        <v>1.7322322335649345E-3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33</v>
      </c>
      <c r="C40" s="1">
        <f>[2]EGLD!$J$4</f>
        <v>4.5591929194524976</v>
      </c>
      <c r="D40" s="20">
        <f t="shared" si="0"/>
        <v>1.6216940128989847E-3</v>
      </c>
    </row>
    <row r="41" spans="2:14">
      <c r="B41" s="22" t="s">
        <v>51</v>
      </c>
      <c r="C41" s="9">
        <f>[2]DOGE!$J$4</f>
        <v>4.2771989905462835</v>
      </c>
      <c r="D41" s="20">
        <f t="shared" si="0"/>
        <v>1.5213894470996533E-3</v>
      </c>
    </row>
    <row r="42" spans="2:14">
      <c r="B42" s="22" t="s">
        <v>56</v>
      </c>
      <c r="C42" s="9">
        <f>[2]SHIB!$J$4</f>
        <v>3.4662460798920693</v>
      </c>
      <c r="D42" s="20">
        <f t="shared" si="0"/>
        <v>1.2329354371059559E-3</v>
      </c>
    </row>
    <row r="43" spans="2:14">
      <c r="B43" s="22" t="s">
        <v>50</v>
      </c>
      <c r="C43" s="9">
        <f>[2]KAVA!$J$4</f>
        <v>2.7147267088537959</v>
      </c>
      <c r="D43" s="20">
        <f t="shared" si="0"/>
        <v>9.6562179495002514E-4</v>
      </c>
    </row>
    <row r="44" spans="2:14">
      <c r="B44" s="22" t="s">
        <v>40</v>
      </c>
      <c r="C44" s="9">
        <f>[2]SHPING!$J$4</f>
        <v>1.7858828282161869</v>
      </c>
      <c r="D44" s="20">
        <f t="shared" si="0"/>
        <v>6.3523424900499461E-4</v>
      </c>
    </row>
    <row r="45" spans="2:14">
      <c r="B45" s="7" t="s">
        <v>27</v>
      </c>
      <c r="C45" s="1">
        <f>[2]Ayman!$E$9</f>
        <v>1.6967935999999999</v>
      </c>
      <c r="D45" s="20">
        <f t="shared" si="0"/>
        <v>6.0354542368778661E-4</v>
      </c>
    </row>
    <row r="46" spans="2:14">
      <c r="B46" s="22" t="s">
        <v>23</v>
      </c>
      <c r="C46" s="9">
        <f>[2]LUNA!J4</f>
        <v>1.4063774923838899</v>
      </c>
      <c r="D46" s="20">
        <f t="shared" si="0"/>
        <v>5.0024510907266612E-4</v>
      </c>
    </row>
    <row r="47" spans="2:14">
      <c r="B47" s="22" t="s">
        <v>36</v>
      </c>
      <c r="C47" s="9">
        <f>[2]AMP!$J$4</f>
        <v>2.0137315583825623</v>
      </c>
      <c r="D47" s="20">
        <f t="shared" si="0"/>
        <v>7.1627949716304359E-4</v>
      </c>
    </row>
    <row r="48" spans="2:14">
      <c r="B48" s="7" t="s">
        <v>25</v>
      </c>
      <c r="C48" s="1">
        <f>[2]POLIS!J4</f>
        <v>0.77618799401455119</v>
      </c>
      <c r="D48" s="20">
        <f t="shared" si="0"/>
        <v>2.7608821232522654E-4</v>
      </c>
    </row>
    <row r="49" spans="2:4">
      <c r="B49" s="7" t="s">
        <v>28</v>
      </c>
      <c r="C49" s="1">
        <f>[2]ATLAS!O46</f>
        <v>0.80454678158486281</v>
      </c>
      <c r="D49" s="20">
        <f t="shared" si="0"/>
        <v>2.8617536521134994E-4</v>
      </c>
    </row>
    <row r="50" spans="2:4">
      <c r="B50" s="22" t="s">
        <v>43</v>
      </c>
      <c r="C50" s="9">
        <f>[2]TRX!$J$4</f>
        <v>0.73760467151638642</v>
      </c>
      <c r="D50" s="20">
        <f t="shared" si="0"/>
        <v>2.623642168289933E-4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C24" sqref="C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2023-07-16T19:57:39Z</dcterms:modified>
</cp:coreProperties>
</file>