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2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EME" sheetId="25" state="visible" r:id="rId25"/>
    <sheet name="MINA" sheetId="26" state="visible" r:id="rId26"/>
    <sheet name="NEAR" sheetId="27" state="visible" r:id="rId27"/>
    <sheet name="SEI" sheetId="28" state="visible" r:id="rId28"/>
    <sheet name="SHIB" sheetId="29" state="visible" r:id="rId29"/>
    <sheet name="SOL" sheetId="30" state="visible" r:id="rId30"/>
    <sheet name="TRX" sheetId="31" state="visible" r:id="rId31"/>
    <sheet name="UNI" sheetId="32" state="visible" r:id="rId32"/>
    <sheet name="XRP" sheetId="33" state="visible" r:id="rId33"/>
    <sheet name="GRT" sheetId="34" state="visible" r:id="rId34"/>
    <sheet name="KAVA" sheetId="35" state="visible" r:id="rId35"/>
    <sheet name="SHPING" sheetId="36" state="visible" r:id="rId36"/>
    <sheet name="Params" sheetId="37" state="visible" r:id="rId37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65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styles" Target="styles.xml" Id="rId38" /><Relationship Type="http://schemas.openxmlformats.org/officeDocument/2006/relationships/theme" Target="theme/theme1.xml" Id="rId3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5289216"/>
        <axId val="85307776"/>
      </lineChart>
      <dateAx>
        <axId val="8528921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5307776"/>
        <crosses val="autoZero"/>
        <lblOffset val="100"/>
      </dateAx>
      <valAx>
        <axId val="853077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528921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2213.049532651635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54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54">
        <f>(R5*S5)</f>
        <v/>
      </c>
    </row>
    <row r="6">
      <c r="B6" s="24" t="n">
        <v>0.0005999999999999999</v>
      </c>
      <c r="C6" s="56" t="n">
        <v>3950</v>
      </c>
      <c r="D6" s="54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4">
        <f>(N6*O6/2)</f>
        <v/>
      </c>
      <c r="R6" s="24">
        <f>(B6)</f>
        <v/>
      </c>
      <c r="S6" s="56" t="n">
        <v>3950</v>
      </c>
      <c r="T6" s="54">
        <f>(R6*S6)</f>
        <v/>
      </c>
    </row>
    <row r="7">
      <c r="B7" s="24" t="n">
        <v>0.0034</v>
      </c>
      <c r="C7" s="56" t="n">
        <v>3428</v>
      </c>
      <c r="D7" s="54">
        <f>B7*C7</f>
        <v/>
      </c>
      <c r="F7" t="inlineStr">
        <is>
          <t>Moy</t>
        </is>
      </c>
      <c r="G7" s="55">
        <f>(D43/B43)</f>
        <v/>
      </c>
      <c r="R7" s="24">
        <f>(B7)</f>
        <v/>
      </c>
      <c r="S7" s="56" t="n">
        <v>3428</v>
      </c>
      <c r="T7" s="54">
        <f>(R7*S7)</f>
        <v/>
      </c>
    </row>
    <row r="8">
      <c r="B8" s="24" t="n">
        <v>-0.0076</v>
      </c>
      <c r="C8" s="55" t="n">
        <v>3216.89</v>
      </c>
      <c r="D8" s="54">
        <f>B8*C8</f>
        <v/>
      </c>
      <c r="R8" s="24">
        <f>(B11+B10+B9+B8)</f>
        <v/>
      </c>
      <c r="S8" s="55" t="n">
        <v>0</v>
      </c>
      <c r="T8" s="54">
        <f>(D11+D10+D9+D8)</f>
        <v/>
      </c>
    </row>
    <row r="9">
      <c r="B9" s="24" t="n">
        <v>-0.0076</v>
      </c>
      <c r="C9" s="55" t="n">
        <v>3214.67</v>
      </c>
      <c r="D9" s="54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54">
        <f>(R9*S9)</f>
        <v/>
      </c>
    </row>
    <row r="10">
      <c r="B10" s="24" t="n">
        <v>-0.0076</v>
      </c>
      <c r="C10" s="55" t="n">
        <v>3213.16</v>
      </c>
      <c r="D10" s="54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4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54">
        <f>(SUM(D13:D20))</f>
        <v/>
      </c>
    </row>
    <row r="11">
      <c r="B11" s="24" t="n">
        <v>0.0243</v>
      </c>
      <c r="C11" s="56" t="n">
        <v>3010</v>
      </c>
      <c r="D11" s="54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($S$18*Params!K16)</f>
        <v/>
      </c>
      <c r="P11" s="54">
        <f>(O11*N11)</f>
        <v/>
      </c>
      <c r="R11" s="24">
        <f>(B21)</f>
        <v/>
      </c>
      <c r="S11" s="56" t="n">
        <v>1895</v>
      </c>
      <c r="T11" s="54">
        <f>(R11*S11)</f>
        <v/>
      </c>
    </row>
    <row r="12">
      <c r="B12" s="25" t="n">
        <v>0.00647303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($S$18*Params!K17)</f>
        <v/>
      </c>
      <c r="P12" s="54">
        <f>(O12*N12)</f>
        <v/>
      </c>
      <c r="R12" s="24">
        <f>(B22)</f>
        <v/>
      </c>
      <c r="S12" s="56" t="n">
        <v>1890.15</v>
      </c>
      <c r="T12" s="54">
        <f>(R12*S12)</f>
        <v/>
      </c>
    </row>
    <row r="13">
      <c r="B13" s="24" t="n">
        <v>-0.008</v>
      </c>
      <c r="C13" s="55" t="n">
        <v>2340</v>
      </c>
      <c r="D13" s="54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54">
        <f>(O13*N13)</f>
        <v/>
      </c>
      <c r="R13" s="24">
        <f>(B23)</f>
        <v/>
      </c>
      <c r="S13" s="56">
        <f>(T13/R13)</f>
        <v/>
      </c>
      <c r="T13" s="54">
        <f>(82.1)</f>
        <v/>
      </c>
    </row>
    <row r="14">
      <c r="B14" s="24" t="n">
        <v>-0.01</v>
      </c>
      <c r="C14" s="55" t="n">
        <v>2263</v>
      </c>
      <c r="D14" s="54">
        <f>B14*C14</f>
        <v/>
      </c>
      <c r="R14" s="24">
        <f>(B24)</f>
        <v/>
      </c>
      <c r="S14" s="56" t="n">
        <v>1709</v>
      </c>
      <c r="T14" s="54">
        <f>(S14*R14)</f>
        <v/>
      </c>
    </row>
    <row r="15">
      <c r="B15" s="24" t="n">
        <v>-0.008999999999999999</v>
      </c>
      <c r="C15" s="55" t="n">
        <v>2114</v>
      </c>
      <c r="D15" s="54">
        <f>B15*C15</f>
        <v/>
      </c>
      <c r="P15" s="54">
        <f>(SUM(P10:P13))</f>
        <v/>
      </c>
      <c r="R15" s="24">
        <f>(B25)</f>
        <v/>
      </c>
      <c r="S15" s="56" t="n">
        <v>1617.3</v>
      </c>
      <c r="T15" s="54">
        <f>(S15*R15)</f>
        <v/>
      </c>
    </row>
    <row r="16">
      <c r="B16" s="24" t="n">
        <v>-0.008</v>
      </c>
      <c r="C16" s="55" t="n">
        <v>2027.47</v>
      </c>
      <c r="D16" s="54">
        <f>B16*C16</f>
        <v/>
      </c>
      <c r="R16" s="24">
        <f>(SUM(B26:B33))</f>
        <v/>
      </c>
      <c r="S16" s="55" t="n">
        <v>0</v>
      </c>
      <c r="T16" s="54">
        <f>(SUM(D26:D33))</f>
        <v/>
      </c>
    </row>
    <row r="17">
      <c r="B17" s="24" t="n">
        <v>-0.008200000000000001</v>
      </c>
      <c r="C17" s="55" t="n">
        <v>1961</v>
      </c>
      <c r="D17" s="54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54" t="n">
        <v>-12.19326523</v>
      </c>
    </row>
    <row r="18">
      <c r="B18" s="24" t="n">
        <v>0.016</v>
      </c>
      <c r="C18" s="56">
        <f>1/0.00048218</f>
        <v/>
      </c>
      <c r="D18" s="54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4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54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54">
        <f>B19*C19</f>
        <v/>
      </c>
      <c r="N19">
        <f>(2*($R$19+N18)/5-N18)</f>
        <v/>
      </c>
      <c r="O19" s="56">
        <f>($S$19*Params!K16)</f>
        <v/>
      </c>
      <c r="P19" s="54">
        <f>(O19*N19)</f>
        <v/>
      </c>
      <c r="R19" s="24">
        <f>(B36+B38)</f>
        <v/>
      </c>
      <c r="S19" s="56">
        <f>(T19/R19)</f>
        <v/>
      </c>
      <c r="T19" s="54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54" t="n">
        <v>50</v>
      </c>
      <c r="N20">
        <f>($B$36/5)</f>
        <v/>
      </c>
      <c r="O20" s="56">
        <f>($S$19*Params!K17)</f>
        <v/>
      </c>
      <c r="P20" s="54">
        <f>(O20*N20)</f>
        <v/>
      </c>
      <c r="R20" s="24">
        <f>(B37)</f>
        <v/>
      </c>
      <c r="S20" s="56">
        <f>(C37)</f>
        <v/>
      </c>
      <c r="T20" s="54">
        <f>(D37)</f>
        <v/>
      </c>
    </row>
    <row r="21">
      <c r="B21" s="24" t="n">
        <v>0.01</v>
      </c>
      <c r="C21" s="56" t="n">
        <v>1895</v>
      </c>
      <c r="D21" s="54">
        <f>B21*C21</f>
        <v/>
      </c>
      <c r="N21">
        <f>($B$36/5)</f>
        <v/>
      </c>
      <c r="O21" s="56">
        <f>($S$19*Params!K18)</f>
        <v/>
      </c>
      <c r="P21" s="54">
        <f>(O21*N21)</f>
        <v/>
      </c>
      <c r="R21" s="24">
        <f>(B38-B38)</f>
        <v/>
      </c>
      <c r="S21" s="55" t="n">
        <v>0</v>
      </c>
      <c r="T21" s="54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54">
        <f>B22*C22</f>
        <v/>
      </c>
      <c r="R22" s="24">
        <f>(B39-B39)</f>
        <v/>
      </c>
      <c r="S22" s="55" t="n">
        <v>0</v>
      </c>
      <c r="T22" s="54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54">
        <f>82.1</f>
        <v/>
      </c>
      <c r="P23" s="54">
        <f>(SUM(P18:P21))</f>
        <v/>
      </c>
      <c r="R23" s="24">
        <f>(B40)</f>
        <v/>
      </c>
      <c r="S23" s="56">
        <f>(T23/R23)</f>
        <v/>
      </c>
      <c r="T23" s="54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54">
        <f>C24*B24</f>
        <v/>
      </c>
    </row>
    <row r="25">
      <c r="B25" s="24" t="n">
        <v>0.01</v>
      </c>
      <c r="C25" s="56" t="n">
        <v>1617.3</v>
      </c>
      <c r="D25" s="54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54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54">
        <f>(O26*N26)</f>
        <v/>
      </c>
    </row>
    <row r="27">
      <c r="B27" s="24" t="n">
        <v>0.01</v>
      </c>
      <c r="C27" s="56" t="n">
        <v>1500</v>
      </c>
      <c r="D27" s="54">
        <f>(C27*B27)</f>
        <v/>
      </c>
      <c r="N27" s="24">
        <f>($R$20/5)</f>
        <v/>
      </c>
      <c r="O27" s="56">
        <f>($S$20*Params!K16)</f>
        <v/>
      </c>
      <c r="P27" s="54">
        <f>(O27*N27)</f>
        <v/>
      </c>
    </row>
    <row r="28">
      <c r="B28" s="24" t="n">
        <v>-0.01</v>
      </c>
      <c r="C28" s="55">
        <f>(D28/B28)</f>
        <v/>
      </c>
      <c r="D28" s="54" t="n">
        <v>-14.43</v>
      </c>
      <c r="N28" s="24">
        <f>($R$20/5)</f>
        <v/>
      </c>
      <c r="O28" s="56">
        <f>($S$20*Params!K17)</f>
        <v/>
      </c>
      <c r="P28" s="54">
        <f>(O28*N28)</f>
        <v/>
      </c>
    </row>
    <row r="29">
      <c r="B29" s="24" t="n">
        <v>0.01</v>
      </c>
      <c r="C29" s="56" t="n">
        <v>1428.89</v>
      </c>
      <c r="D29" s="54">
        <f>(C29*B29)</f>
        <v/>
      </c>
      <c r="N29" s="24">
        <f>($R$20/5)</f>
        <v/>
      </c>
      <c r="O29" s="56">
        <f>($S$20*Params!K18)</f>
        <v/>
      </c>
      <c r="P29" s="54">
        <f>(O29*N29)</f>
        <v/>
      </c>
    </row>
    <row r="30">
      <c r="B30" s="24" t="n">
        <v>-0.01</v>
      </c>
      <c r="C30" s="55" t="n">
        <v>1402.5</v>
      </c>
      <c r="D30" s="54">
        <f>(C30*B30)</f>
        <v/>
      </c>
    </row>
    <row r="31">
      <c r="B31" s="24" t="n">
        <v>0.01</v>
      </c>
      <c r="C31" s="56" t="n">
        <v>1372</v>
      </c>
      <c r="D31" s="54">
        <f>(C31*B31)</f>
        <v/>
      </c>
      <c r="P31" s="54">
        <f>(SUM(P26:P29))</f>
        <v/>
      </c>
    </row>
    <row r="32">
      <c r="B32" s="24" t="n">
        <v>-0.01</v>
      </c>
      <c r="C32" s="55" t="n">
        <v>1286.66</v>
      </c>
      <c r="D32" s="54">
        <f>(C32*B32)</f>
        <v/>
      </c>
      <c r="R32">
        <f>(SUM(R5:R31))</f>
        <v/>
      </c>
      <c r="T32" s="54">
        <f>(SUM(T5:T31))</f>
        <v/>
      </c>
    </row>
    <row r="33">
      <c r="B33" s="24" t="n">
        <v>0.01</v>
      </c>
      <c r="C33" s="56" t="n">
        <v>1250</v>
      </c>
      <c r="D33" s="54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54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54">
        <f>(O34*N34)</f>
        <v/>
      </c>
    </row>
    <row r="35">
      <c r="B35" s="24" t="n">
        <v>0.11286963</v>
      </c>
      <c r="C35" s="56">
        <f>(D35/B35)</f>
        <v/>
      </c>
      <c r="D35" s="54" t="n">
        <v>187.71</v>
      </c>
      <c r="E35" t="inlineStr">
        <is>
          <t>DCA1</t>
        </is>
      </c>
      <c r="N35">
        <f>($R$23/5)</f>
        <v/>
      </c>
      <c r="O35" s="56">
        <f>($S$23*Params!K16)</f>
        <v/>
      </c>
      <c r="P35" s="54">
        <f>(O35*N35)</f>
        <v/>
      </c>
    </row>
    <row r="36">
      <c r="B36" s="24" t="n">
        <v>0.02306407</v>
      </c>
      <c r="C36" s="56">
        <f>(D36/B36)</f>
        <v/>
      </c>
      <c r="D36" s="54" t="n">
        <v>39.3</v>
      </c>
      <c r="E36" t="inlineStr">
        <is>
          <t>DCA2</t>
        </is>
      </c>
      <c r="N36">
        <f>($R$23/5)</f>
        <v/>
      </c>
      <c r="O36" s="56">
        <f>($S$23*Params!K17)</f>
        <v/>
      </c>
      <c r="P36" s="54">
        <f>(O36*N36)</f>
        <v/>
      </c>
    </row>
    <row r="37">
      <c r="B37" s="24" t="n">
        <v>0.00041228</v>
      </c>
      <c r="C37" s="56">
        <f>(D37/B37)</f>
        <v/>
      </c>
      <c r="D37" s="54" t="n">
        <v>0.5</v>
      </c>
      <c r="N37">
        <f>($R$23/5)</f>
        <v/>
      </c>
      <c r="O37" s="56">
        <f>($S$23*Params!K18)</f>
        <v/>
      </c>
      <c r="P37" s="54">
        <f>(O37*N37)</f>
        <v/>
      </c>
    </row>
    <row r="38">
      <c r="B38" s="24">
        <f>(-0.000705)</f>
        <v/>
      </c>
      <c r="C38" s="55" t="n">
        <v>1605</v>
      </c>
      <c r="D38" s="54">
        <f>(C38*B38)</f>
        <v/>
      </c>
    </row>
    <row r="39">
      <c r="B39" s="24">
        <f>(-0.00535-B38)</f>
        <v/>
      </c>
      <c r="C39" s="55" t="n">
        <v>1605</v>
      </c>
      <c r="D39" s="54">
        <f>(C39*B39)</f>
        <v/>
      </c>
      <c r="P39" s="54">
        <f>(SUM(P34:P37))</f>
        <v/>
      </c>
    </row>
    <row r="40">
      <c r="B40" s="24" t="n">
        <v>0.0527442</v>
      </c>
      <c r="C40" s="56">
        <f>(D40/B40)</f>
        <v/>
      </c>
      <c r="D40" s="54" t="n">
        <v>97.15000000000001</v>
      </c>
      <c r="E40" t="inlineStr">
        <is>
          <t>DCA3</t>
        </is>
      </c>
    </row>
    <row r="41">
      <c r="B41" s="24" t="n">
        <v>0.0203796</v>
      </c>
      <c r="C41" s="56" t="n">
        <v>2275</v>
      </c>
      <c r="D41" s="54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4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1.714661832386875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12.8439246</v>
      </c>
      <c r="C5" s="55">
        <f>(D5/B5)</f>
        <v/>
      </c>
      <c r="D5" s="55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0.57657715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11.53333833832456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0.02597075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41.96563116432247</v>
      </c>
      <c r="M3" t="inlineStr">
        <is>
          <t>Objectif :</t>
        </is>
      </c>
      <c r="N3" s="24">
        <f>(INDEX(N5:N23,MATCH(MAX(O20:O22,O6:O7),O5:O23,0))/0.9)</f>
        <v/>
      </c>
      <c r="O3" s="56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2.51332313</v>
      </c>
      <c r="C5" s="55">
        <f>(D5/B5)</f>
        <v/>
      </c>
      <c r="D5" s="55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0.01574647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($C$5*Params!K8)</f>
        <v/>
      </c>
      <c r="P6" s="55">
        <f>(O6*N6)</f>
        <v/>
      </c>
      <c r="Q6" t="inlineStr">
        <is>
          <t>Done</t>
        </is>
      </c>
      <c r="R6" s="24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24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24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4*($B$5+$R$7+R5)/5-N6-N7-N8</f>
        <v/>
      </c>
      <c r="O9" s="55">
        <f>($S$6*Params!K11)</f>
        <v/>
      </c>
      <c r="P9" s="55">
        <f>(O9*N9)</f>
        <v/>
      </c>
      <c r="R9" s="24">
        <f>B12-B12</f>
        <v/>
      </c>
      <c r="S9" s="56" t="n">
        <v>0</v>
      </c>
      <c r="T9" s="56">
        <f>D12-B12*14.31</f>
        <v/>
      </c>
    </row>
    <row r="10">
      <c r="B10" s="24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24">
        <f>B13-B13</f>
        <v/>
      </c>
      <c r="S10" s="56" t="n">
        <v>0</v>
      </c>
      <c r="T10" s="56">
        <f>D13-B13*15.13</f>
        <v/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  <c r="R11" s="24">
        <f>B14-B14</f>
        <v/>
      </c>
      <c r="S11" s="56" t="n">
        <v>0</v>
      </c>
      <c r="T11" s="56">
        <f>D14-B14*14.31</f>
        <v/>
      </c>
    </row>
    <row r="12">
      <c r="B12" s="24" t="n">
        <v>-0.1375</v>
      </c>
      <c r="C12" s="55">
        <f>(D12/B12)</f>
        <v/>
      </c>
      <c r="D12" s="55" t="n">
        <v>-2.54918818</v>
      </c>
      <c r="P12" s="55" t="n"/>
      <c r="R12" s="24">
        <f>B15-B15</f>
        <v/>
      </c>
      <c r="S12" s="56" t="n">
        <v>0</v>
      </c>
      <c r="T12" s="56">
        <f>D15-B15*15.13</f>
        <v/>
      </c>
    </row>
    <row r="13">
      <c r="B13" s="24" t="n">
        <v>-0.4967</v>
      </c>
      <c r="C13" s="55">
        <f>(D13/B13)</f>
        <v/>
      </c>
      <c r="D13" s="55" t="n">
        <v>-10.84507767</v>
      </c>
      <c r="P13" s="55" t="n"/>
      <c r="R13" s="24">
        <f>B16-B16</f>
        <v/>
      </c>
      <c r="S13" s="56" t="n">
        <v>0</v>
      </c>
      <c r="T13" s="56">
        <f>D16-B16*14.31</f>
        <v/>
      </c>
    </row>
    <row r="14">
      <c r="B14" s="24" t="n">
        <v>-0.137</v>
      </c>
      <c r="C14" s="55">
        <f>(D14/B14)</f>
        <v/>
      </c>
      <c r="D14" s="55">
        <f>-3.12512811</f>
        <v/>
      </c>
      <c r="P14" s="55" t="n"/>
      <c r="R14" s="24">
        <f>B17-B17</f>
        <v/>
      </c>
      <c r="T14" s="56">
        <f>D17-B17*15.25</f>
        <v/>
      </c>
    </row>
    <row r="15">
      <c r="B15" s="24" t="n">
        <v>-0.4967</v>
      </c>
      <c r="C15" s="55">
        <f>(D15/B15)</f>
        <v/>
      </c>
      <c r="D15" s="55" t="n">
        <v>-12.12691623</v>
      </c>
      <c r="P15" s="55" t="n"/>
    </row>
    <row r="16">
      <c r="B16" s="24" t="n">
        <v>-0.138</v>
      </c>
      <c r="C16" s="55">
        <f>(D16/B16)</f>
        <v/>
      </c>
      <c r="D16" s="55" t="n">
        <v>-4.41956614</v>
      </c>
      <c r="P16" s="55" t="n"/>
    </row>
    <row r="17">
      <c r="B17" s="24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24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5">
        <f>(SUM(T5:T18))</f>
        <v/>
      </c>
    </row>
    <row r="20">
      <c r="M20" t="inlineStr">
        <is>
          <t>Objectif</t>
        </is>
      </c>
      <c r="N20" s="24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24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24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24">
        <f>4*($B$10)/5-N20-N21-N22</f>
        <v/>
      </c>
      <c r="O23" s="55">
        <f>($S$8*Params!K11)</f>
        <v/>
      </c>
      <c r="P23" s="55">
        <f>(O23*N23)</f>
        <v/>
      </c>
    </row>
    <row r="24"/>
    <row r="25">
      <c r="P25" s="55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5" t="n">
        <v>0.003842639991795944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5">
        <f>(T5/R5)</f>
        <v/>
      </c>
      <c r="T5" s="56">
        <f>(D5)</f>
        <v/>
      </c>
    </row>
    <row r="6">
      <c r="B6" s="19" t="n">
        <v>-170.21276596</v>
      </c>
      <c r="C6" s="65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5">
        <f>($C$5*Params!K8)</f>
        <v/>
      </c>
      <c r="P6" s="55">
        <f>(O6*N6)</f>
        <v/>
      </c>
      <c r="R6" s="19">
        <f>(SUM(B6:B11))</f>
        <v/>
      </c>
      <c r="S6" s="65" t="n">
        <v>0</v>
      </c>
      <c r="T6" s="56">
        <f>(SUM(D6:D11))</f>
        <v/>
      </c>
    </row>
    <row r="7">
      <c r="B7" s="19" t="n">
        <v>-175.57251908</v>
      </c>
      <c r="C7" s="65">
        <f>(D7/B7)</f>
        <v/>
      </c>
      <c r="D7" s="55" t="n">
        <v>-0.893567</v>
      </c>
      <c r="N7" s="19">
        <f>(($B$5+$R$6)/5)</f>
        <v/>
      </c>
      <c r="O7" s="65">
        <f>($C$5*Params!K9)</f>
        <v/>
      </c>
      <c r="P7" s="55">
        <f>(O7*N7)</f>
        <v/>
      </c>
      <c r="S7" s="65" t="n"/>
    </row>
    <row r="8">
      <c r="B8" s="19" t="n">
        <v>-167.7852349</v>
      </c>
      <c r="C8" s="65">
        <f>(D8/B8)</f>
        <v/>
      </c>
      <c r="D8" s="55" t="n">
        <v>-1.213721</v>
      </c>
      <c r="N8" s="19">
        <f>(($B$5+$R$6)/5)</f>
        <v/>
      </c>
      <c r="O8" s="65">
        <f>($C$5*Params!K10)</f>
        <v/>
      </c>
      <c r="P8" s="55">
        <f>(O8*N8)</f>
        <v/>
      </c>
    </row>
    <row r="9">
      <c r="B9" s="19" t="n">
        <v>196.03891277</v>
      </c>
      <c r="C9" s="65">
        <f>(D9/B9)</f>
        <v/>
      </c>
      <c r="D9" s="55" t="n">
        <v>1.130011</v>
      </c>
      <c r="N9" s="19">
        <f>(($B$5+$R$6)/5)</f>
        <v/>
      </c>
      <c r="O9" s="65">
        <f>($C$5*Params!K11)</f>
        <v/>
      </c>
      <c r="P9" s="55">
        <f>(O9*N9)</f>
        <v/>
      </c>
    </row>
    <row r="10">
      <c r="B10" s="19" t="n">
        <v>197.79050008</v>
      </c>
      <c r="C10" s="65">
        <f>(D10/B10)</f>
        <v/>
      </c>
      <c r="D10" s="55" t="n">
        <v>0.85006</v>
      </c>
    </row>
    <row r="11">
      <c r="B11" s="19" t="n">
        <v>191.37734579</v>
      </c>
      <c r="C11" s="65">
        <f>(D11/B11)</f>
        <v/>
      </c>
      <c r="D11" s="55" t="n">
        <v>0.737757</v>
      </c>
    </row>
    <row r="12">
      <c r="F12" t="inlineStr">
        <is>
          <t>Moy</t>
        </is>
      </c>
      <c r="G12" s="65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241.1982841715322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(B5+B13+B9)</f>
        <v/>
      </c>
      <c r="S5" s="55">
        <f>(T5/R5)</f>
        <v/>
      </c>
      <c r="T5" s="55">
        <f>(D5+D13+D9)</f>
        <v/>
      </c>
    </row>
    <row r="6">
      <c r="B6" s="66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6">
        <f>(B6)</f>
        <v/>
      </c>
      <c r="S6" s="55">
        <f>(C6)</f>
        <v/>
      </c>
      <c r="T6" s="55">
        <f>(R6*S6)</f>
        <v/>
      </c>
    </row>
    <row r="7">
      <c r="B7" s="66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5">
        <f>($S$8*Params!K9)</f>
        <v/>
      </c>
      <c r="P7" s="55">
        <f>(O7*N7)</f>
        <v/>
      </c>
      <c r="R7" s="66">
        <f>(B7+B8+B10)</f>
        <v/>
      </c>
      <c r="S7" s="55">
        <f>(C7)</f>
        <v/>
      </c>
      <c r="T7" s="55">
        <f>(R7*S7)</f>
        <v/>
      </c>
    </row>
    <row r="8">
      <c r="B8" s="66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66">
        <f>(J7-B17)</f>
        <v/>
      </c>
      <c r="N8" s="24">
        <f>($R$8/5)</f>
        <v/>
      </c>
      <c r="O8" s="55">
        <f>($S$8*Params!K10)</f>
        <v/>
      </c>
      <c r="P8" s="55">
        <f>(O8*N8)</f>
        <v/>
      </c>
      <c r="R8" s="66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6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58">
        <f>(J8*J3)</f>
        <v/>
      </c>
      <c r="N9" s="24">
        <f>($R$8/5)</f>
        <v/>
      </c>
      <c r="O9" s="55">
        <f>($S$8*Params!K11)</f>
        <v/>
      </c>
      <c r="P9" s="55">
        <f>(O9*N9)</f>
        <v/>
      </c>
      <c r="R9" s="66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7" t="n">
        <v>0.00224866</v>
      </c>
      <c r="C10" s="57" t="n">
        <v>0</v>
      </c>
      <c r="D10" s="26" t="n">
        <v>0</v>
      </c>
      <c r="E10" s="55">
        <f>(B10*J3)</f>
        <v/>
      </c>
      <c r="P10" s="55" t="n"/>
      <c r="R10" s="66">
        <f>B14+B15</f>
        <v/>
      </c>
      <c r="S10" s="55" t="n">
        <v>0</v>
      </c>
      <c r="T10" s="56">
        <f>D14+D15</f>
        <v/>
      </c>
    </row>
    <row r="11">
      <c r="B11" s="66" t="n">
        <v>0.55740104</v>
      </c>
      <c r="C11" s="55">
        <f>(D11/B11)</f>
        <v/>
      </c>
      <c r="D11" s="55" t="n">
        <v>158.37</v>
      </c>
      <c r="E11" t="inlineStr">
        <is>
          <t>DCA1</t>
        </is>
      </c>
      <c r="P11" s="55">
        <f>(SUM(P6:P9))</f>
        <v/>
      </c>
    </row>
    <row r="12">
      <c r="B12" s="66" t="n">
        <v>0.13792845</v>
      </c>
      <c r="C12" s="55">
        <f>(D12/B12)</f>
        <v/>
      </c>
      <c r="D12" s="55" t="n">
        <v>39.3</v>
      </c>
      <c r="E12" t="inlineStr">
        <is>
          <t>DCA2</t>
        </is>
      </c>
    </row>
    <row r="13">
      <c r="B13" s="66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6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6" t="n">
        <v>-0.294</v>
      </c>
      <c r="C15" s="55">
        <f>(D15/B15)</f>
        <v/>
      </c>
      <c r="D15" s="55" t="n">
        <v>-71.95797</v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B17" s="66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66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8" t="n">
        <v>0.09481542266593174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0.27491758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6.955925192838865</v>
      </c>
      <c r="M3" t="inlineStr">
        <is>
          <t>Objectif :</t>
        </is>
      </c>
      <c r="N3" s="24">
        <f>(INDEX(N5:N16,MATCH(MAX(O6),O5:O16,0))/0.9)</f>
        <v/>
      </c>
      <c r="O3" s="56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7.0233918</v>
      </c>
      <c r="C5" s="55">
        <f>(D5/B5)</f>
        <v/>
      </c>
      <c r="D5" s="55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0.07193674999999999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24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2*($B$14-$B$11)/5-N6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($B$14-$B$11)/5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($B$14-$B$11)/5</f>
        <v/>
      </c>
      <c r="O9" s="55">
        <f>($C$5*Params!K11)</f>
        <v/>
      </c>
      <c r="P9" s="55">
        <f>(O9*N9)</f>
        <v/>
      </c>
      <c r="R9" s="24">
        <f>B11-B11</f>
        <v/>
      </c>
      <c r="S9" s="55" t="n">
        <v>0</v>
      </c>
      <c r="T9" s="56">
        <f>D11-B11*5.54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B11" s="24" t="n">
        <v>-1.3731</v>
      </c>
      <c r="C11" s="55">
        <f>(D11/B11)</f>
        <v/>
      </c>
      <c r="D11" s="55">
        <f>-9.89434222</f>
        <v/>
      </c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63.02370388382519</v>
      </c>
      <c r="M3" t="inlineStr">
        <is>
          <t>Objectif :</t>
        </is>
      </c>
      <c r="N3" s="24">
        <f>(INDEX(N5:N16,MATCH(MAX(O6),O5:O16,0))/0.9)</f>
        <v/>
      </c>
      <c r="O3" s="56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0.00294187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24">
        <f>($B$13-$B$7)/5</f>
        <v/>
      </c>
      <c r="O7" s="55">
        <f>($C$5*Params!K9)</f>
        <v/>
      </c>
      <c r="P7" s="55">
        <f>(O7*N7)</f>
        <v/>
      </c>
    </row>
    <row r="8">
      <c r="N8" s="24">
        <f>($B$13-$B$7)/5</f>
        <v/>
      </c>
      <c r="O8" s="55">
        <f>($C$5*Params!K10)</f>
        <v/>
      </c>
      <c r="P8" s="55">
        <f>(O8*N8)</f>
        <v/>
      </c>
    </row>
    <row r="9">
      <c r="N9" s="24">
        <f>($B$13-$B$7)/5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3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11.03560470464438</v>
      </c>
      <c r="M3" t="inlineStr">
        <is>
          <t>Objectif :</t>
        </is>
      </c>
      <c r="N3" s="24">
        <f>(INDEX(N5:N17,MATCH(MAX(O6:O8),O5:O17,0))/0.9)</f>
        <v/>
      </c>
      <c r="O3" s="56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(D5)+(B7)*4.615+(B8+B9)*4.6733</f>
        <v/>
      </c>
    </row>
    <row r="6">
      <c r="B6" s="2" t="n">
        <v>0.00225671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24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24">
        <f>-B9</f>
        <v/>
      </c>
      <c r="O8" s="55">
        <f>C9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24">
        <f>4*($B$11+$N$6+N8+N7)/5-$N$6-N8-N7</f>
        <v/>
      </c>
      <c r="O9" s="55">
        <f>($C$5*Params!K11)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(D9)-B9*4.6733</f>
        <v/>
      </c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</row>
    <row r="11">
      <c r="B11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P13" s="55" t="n"/>
    </row>
    <row r="14"/>
    <row r="15"/>
    <row r="16"/>
    <row r="17"/>
    <row r="18"/>
    <row r="19"/>
    <row r="20"/>
    <row r="21"/>
    <row r="22"/>
    <row r="23">
      <c r="R23">
        <f>(SUM(R5:R22))</f>
        <v/>
      </c>
      <c r="T23" s="55">
        <f>(SUM(T5:T22))</f>
        <v/>
      </c>
    </row>
  </sheetData>
  <conditionalFormatting sqref="C5 G10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2.115707541820024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0.01748167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41881.22817135943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0.00034955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59">
        <f>(J6-B38)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0.00683189</v>
      </c>
      <c r="C23" s="55">
        <f>(D23/B23)</f>
        <v/>
      </c>
      <c r="D23" s="55" t="n">
        <v>164.58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0.00153618</v>
      </c>
      <c r="C24" s="55">
        <f>(D24/B24)</f>
        <v/>
      </c>
      <c r="D24" s="55" t="n">
        <v>39.3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  <c r="Z31" s="56" t="n"/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0.00176092</v>
      </c>
      <c r="C34" s="55">
        <f>(D34/B34)</f>
        <v/>
      </c>
      <c r="D34" s="55" t="n">
        <v>47.85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B36" s="24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inlineStr">
        <is>
          <t>0.0203796 eth</t>
        </is>
      </c>
      <c r="H36" t="n">
        <v>0.06</v>
      </c>
      <c r="M36">
        <f>($B$20/5)</f>
        <v/>
      </c>
      <c r="N36" s="55">
        <f>($C$20*Params!K18)</f>
        <v/>
      </c>
      <c r="O36" s="58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14.17837299289492</v>
      </c>
      <c r="M3" t="inlineStr">
        <is>
          <t>Objectif :</t>
        </is>
      </c>
      <c r="N3" s="24">
        <f>(INDEX(N5:N16,MATCH(MAX(O6:O8),O5:O16,0))/0.9)</f>
        <v/>
      </c>
      <c r="O3" s="56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0.00232775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24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24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24">
        <f>4*($B$5+B6)/5-N8-N7-N6</f>
        <v/>
      </c>
      <c r="O9" s="55">
        <f>($C$5*Params!K11)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72.64413291901376</v>
      </c>
      <c r="N3" s="24" t="n"/>
      <c r="O3" s="56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0.00112698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66">
        <f>(SUM(R$5:R$8)/5)</f>
        <v/>
      </c>
      <c r="O6" s="55">
        <f>($C$7*Params!K8)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66">
        <f>(SUM(R$5:R$8)/5)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66">
        <f>(SUM(R$5:R$8)/5)</f>
        <v/>
      </c>
      <c r="O8" s="55">
        <f>($C$7*Params!K10)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66">
        <f>(SUM(R$5:R$8)/5)</f>
        <v/>
      </c>
      <c r="O9" s="55">
        <f>($C$7*Params!K11)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0.9647533167933124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67" t="n">
        <v>0.05583556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 :</t>
        </is>
      </c>
      <c r="N6" s="28">
        <f>(C7*2)</f>
        <v/>
      </c>
      <c r="O6" s="66">
        <f>-B7</f>
        <v/>
      </c>
      <c r="P6" s="55">
        <f>(O6*N6)</f>
        <v/>
      </c>
    </row>
    <row r="7">
      <c r="B7" s="66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28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28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28">
        <f>C7/2.1</f>
        <v/>
      </c>
      <c r="O12" s="30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P9" sqref="P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0.0001649113331725138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55">
        <f>(O6*N6)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28" t="n">
        <v>0.0005</v>
      </c>
      <c r="O9" s="21">
        <f>B39/4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M12" t="inlineStr">
        <is>
          <t>Objectif :</t>
        </is>
      </c>
      <c r="N12" s="28">
        <f>C37/2.1</f>
        <v/>
      </c>
      <c r="O12" s="30">
        <f>-B37-B36</f>
        <v/>
      </c>
      <c r="P12" s="55">
        <f>(O12*N12)</f>
        <v/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4853.29296617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  <c r="R26" s="29">
        <f>B36</f>
        <v/>
      </c>
      <c r="S26" s="28">
        <f>T26/R26</f>
        <v/>
      </c>
      <c r="T26" s="56">
        <f>D36</f>
        <v/>
      </c>
    </row>
    <row r="27">
      <c r="B27" s="29" t="n">
        <v>-40000</v>
      </c>
      <c r="C27" s="28">
        <f>(D27/B27)</f>
        <v/>
      </c>
      <c r="D27" s="55" t="n">
        <v>-12.44</v>
      </c>
      <c r="R27" s="29">
        <f>B37</f>
        <v/>
      </c>
      <c r="S27" s="28">
        <f>T27/R27</f>
        <v/>
      </c>
      <c r="T27" s="56">
        <f>D37</f>
        <v/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  <c r="E32" s="56" t="n"/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 t="n"/>
    </row>
    <row r="36">
      <c r="B36" s="29" t="n">
        <v>-62000</v>
      </c>
      <c r="C36" s="28">
        <f>(D36/B36)</f>
        <v/>
      </c>
      <c r="D36" s="55" t="n">
        <v>-16.02484919</v>
      </c>
      <c r="E36" s="55">
        <f>B36*J3</f>
        <v/>
      </c>
    </row>
    <row r="37">
      <c r="B37" s="29" t="n">
        <v>-150000</v>
      </c>
      <c r="C37" s="28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0.8316410454799364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0.31800887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42.60246031</v>
      </c>
      <c r="C7" s="55">
        <f>(D7/B7)</f>
        <v/>
      </c>
      <c r="D7" s="55" t="n">
        <v>39.3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tabSelected="1" workbookViewId="0">
      <selection activeCell="B6" sqref="B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384"/>
  </cols>
  <sheetData>
    <row r="1"/>
    <row r="2"/>
    <row r="3">
      <c r="I3" t="inlineStr">
        <is>
          <t>Actual Price :</t>
        </is>
      </c>
      <c r="J3" s="55" t="n">
        <v>0.03201047380878487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64.74873341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0.04201028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29" t="n"/>
      <c r="C7" s="55" t="n"/>
      <c r="D7" s="54" t="n"/>
      <c r="E7" s="55" t="n"/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29" sqref="A1:XFD104857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0.7558383396892678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0.33148476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29" t="n">
        <v>2.381</v>
      </c>
      <c r="C7" s="55" t="n">
        <v>0</v>
      </c>
      <c r="D7" s="54">
        <f>(B7*C7)</f>
        <v/>
      </c>
      <c r="E7" s="55">
        <f>(B7*J3)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2.364467577237513</v>
      </c>
      <c r="M3" t="inlineStr">
        <is>
          <t>Objectif :</t>
        </is>
      </c>
      <c r="N3" s="24">
        <f>(INDEX(N5:N27,MATCH(MAX(O6,O14),O5:O27,0))/0.9)</f>
        <v/>
      </c>
      <c r="O3" s="56">
        <f>(MAX(O6,O14)*0.85)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(B21*J3)</f>
        <v/>
      </c>
      <c r="K4" s="4">
        <f>(J4/D21-1)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22.27203658</v>
      </c>
      <c r="C6" s="55">
        <f>(D6/B6)</f>
        <v/>
      </c>
      <c r="D6" s="55" t="n">
        <v>39.3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</f>
        <v/>
      </c>
      <c r="S6" s="55">
        <f>(T6/R6)</f>
        <v/>
      </c>
      <c r="T6" s="55">
        <f>D6+B19*1.74</f>
        <v/>
      </c>
      <c r="U6" s="55">
        <f>(E6)</f>
        <v/>
      </c>
    </row>
    <row r="7">
      <c r="B7" s="2" t="n">
        <v>0.10015916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($S$6*Params!K9)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C20" s="55" t="n"/>
      <c r="D20" s="55" t="n"/>
      <c r="F20" t="inlineStr">
        <is>
          <t>Moy</t>
        </is>
      </c>
      <c r="G20" s="55">
        <f>(D21/B21)</f>
        <v/>
      </c>
      <c r="S20" s="55" t="n"/>
      <c r="T20" s="55" t="n"/>
    </row>
    <row r="21">
      <c r="B21" s="1">
        <f>(SUM(B5:B20))</f>
        <v/>
      </c>
      <c r="C21" s="55" t="n"/>
      <c r="D21" s="55">
        <f>(SUM(D5:D20))</f>
        <v/>
      </c>
      <c r="S21" s="55" t="n"/>
      <c r="T21" s="55" t="n"/>
    </row>
    <row r="22">
      <c r="S22" s="55" t="n"/>
      <c r="T22" s="55" t="n"/>
    </row>
    <row r="23">
      <c r="S23" s="55" t="n"/>
      <c r="T23" s="55" t="n"/>
    </row>
    <row r="24">
      <c r="R24" s="1">
        <f>(SUM(R5:R23))</f>
        <v/>
      </c>
      <c r="S24" s="55" t="n"/>
      <c r="T24" s="55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6"/>
    <col width="9.140625" customWidth="1" style="14" min="37" max="16384"/>
  </cols>
  <sheetData>
    <row r="1"/>
    <row r="2"/>
    <row r="3">
      <c r="I3" t="inlineStr">
        <is>
          <t>Actual Price :</t>
        </is>
      </c>
      <c r="J3" s="35" t="n">
        <v>0.2340289418194769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36" t="n">
        <v>0.07447267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36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/>
      <c r="C7" s="55" t="n"/>
      <c r="D7" s="55" t="n"/>
      <c r="N7" s="29">
        <f>($B$14/5)</f>
        <v/>
      </c>
      <c r="O7" s="55">
        <f>($C$5*Params!K9)</f>
        <v/>
      </c>
      <c r="P7" s="55">
        <f>(O7*N7)</f>
        <v/>
      </c>
      <c r="R7" s="29" t="n"/>
      <c r="S7" s="55" t="n"/>
      <c r="T7" s="55" t="n"/>
      <c r="U7" s="56" t="n"/>
    </row>
    <row r="8">
      <c r="B8" s="29" t="n"/>
      <c r="C8" s="55" t="n"/>
      <c r="D8" s="55" t="n"/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/>
      <c r="C9" s="55" t="n"/>
      <c r="D9" s="55" t="n"/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9" t="n">
        <v>1.062252318452734e-05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69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257.67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72.6931682167351</v>
      </c>
      <c r="M3" t="inlineStr">
        <is>
          <t>Objectif :</t>
        </is>
      </c>
      <c r="N3" s="24">
        <f>(INDEX(N5:N26,MATCH(MAX(O6:O9,O23:O24,O14:O15),O5:O26,0))/0.9)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Q9" t="inlineStr">
        <is>
          <t>Done</t>
        </is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5">
        <f>(B18)</f>
        <v/>
      </c>
      <c r="S14" s="57">
        <f>(C18)</f>
        <v/>
      </c>
      <c r="T14" s="26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24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6.03276837</v>
      </c>
      <c r="C17" s="55">
        <f>(D17/B17)</f>
        <v/>
      </c>
      <c r="D17" s="55" t="n">
        <v>121.74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0.06224554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1.86370424</v>
      </c>
      <c r="C19" s="55">
        <f>(D19/B19)</f>
        <v/>
      </c>
      <c r="D19" s="55" t="n">
        <v>39.3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24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-B39</f>
        <v/>
      </c>
      <c r="O24" s="55">
        <f>($S$15*Params!K9)</f>
        <v/>
      </c>
      <c r="P24" s="55">
        <f>(O24*N24)</f>
        <v/>
      </c>
      <c r="Q24" t="inlineStr">
        <is>
          <t>Done</t>
        </is>
      </c>
      <c r="R24" s="24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24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R26" s="24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24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24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24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24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24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24" t="n">
        <v>0.11518</v>
      </c>
      <c r="C35" s="55">
        <f>D35/B35</f>
        <v/>
      </c>
      <c r="D35" s="55" t="n">
        <v>2.13</v>
      </c>
      <c r="E35" s="55" t="n"/>
      <c r="F35" s="24" t="n"/>
      <c r="H35" s="56" t="n"/>
      <c r="J35" s="56" t="n"/>
      <c r="S35" s="55" t="n"/>
      <c r="T35" s="55" t="n"/>
    </row>
    <row r="36">
      <c r="B36" s="24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24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24" t="n">
        <v>-0.1</v>
      </c>
      <c r="C38" s="55">
        <f>D38/B38</f>
        <v/>
      </c>
      <c r="D38" s="55">
        <f>-3.1462+0.026743</f>
        <v/>
      </c>
      <c r="E38" s="55" t="n"/>
      <c r="N38" s="24" t="n"/>
      <c r="P38" s="56" t="n"/>
      <c r="S38" s="55" t="n"/>
      <c r="T38" s="55" t="n"/>
    </row>
    <row r="39">
      <c r="B39" s="24" t="n">
        <v>-0.65</v>
      </c>
      <c r="C39" s="55">
        <f>D39/B39</f>
        <v/>
      </c>
      <c r="D39" s="55">
        <f>-21.40712492</f>
        <v/>
      </c>
      <c r="E39" s="55" t="n"/>
      <c r="N39" s="24">
        <f>N16+N25</f>
        <v/>
      </c>
      <c r="S39" s="55" t="n"/>
      <c r="T39" s="55" t="n"/>
    </row>
    <row r="40">
      <c r="B40" s="24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24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24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24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24" t="n"/>
      <c r="S44" s="55" t="n"/>
      <c r="T44" s="55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0.1030185360089319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0.24416381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6.206841629996667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0.00257369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0.6183634219837506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0.79269216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0.161181494354523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3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9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35">
        <f>(D7/B7)</f>
        <v/>
      </c>
      <c r="D7" s="55" t="n">
        <v>-1.217268</v>
      </c>
      <c r="N7" s="29">
        <f>-B11</f>
        <v/>
      </c>
      <c r="O7" s="55">
        <f>($C$5*Params!K9)</f>
        <v/>
      </c>
      <c r="P7" s="55">
        <f>-D11</f>
        <v/>
      </c>
      <c r="Q7" t="inlineStr">
        <is>
          <t>Done</t>
        </is>
      </c>
      <c r="R7" s="29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35">
        <f>(D8/B8)</f>
        <v/>
      </c>
      <c r="D8" s="55" t="n">
        <v>-1.656203</v>
      </c>
      <c r="N8" s="29">
        <f>3*($B$5+$R$7)/5-N7-N6</f>
        <v/>
      </c>
      <c r="O8" s="55">
        <f>($C$5*Params!K10)</f>
        <v/>
      </c>
      <c r="P8" s="55">
        <f>(O8*N8)</f>
        <v/>
      </c>
      <c r="Q8" t="inlineStr">
        <is>
          <t>Done</t>
        </is>
      </c>
      <c r="R8" s="29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35">
        <f>(D9/B9)</f>
        <v/>
      </c>
      <c r="D9" s="55" t="n">
        <v>1.549163</v>
      </c>
      <c r="N9" s="29">
        <f>4*($R$5+$R$7)/5+B12-N7-N6</f>
        <v/>
      </c>
      <c r="O9" s="55">
        <f>($C$5*Params!K11)</f>
        <v/>
      </c>
      <c r="P9" s="55">
        <f>(O9*N9)</f>
        <v/>
      </c>
      <c r="R9" s="24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35">
        <f>(D10/B10)</f>
        <v/>
      </c>
      <c r="D10" s="55" t="n">
        <v>1.150414</v>
      </c>
      <c r="N10" s="29" t="n"/>
      <c r="O10" s="55" t="n"/>
      <c r="P10" s="55" t="n"/>
      <c r="R10" s="24" t="n"/>
      <c r="S10" s="55" t="n"/>
      <c r="T10" s="55" t="n"/>
    </row>
    <row r="11">
      <c r="B11" s="19" t="n">
        <v>-12.55901794</v>
      </c>
      <c r="C11" s="35">
        <f>D11/B11</f>
        <v/>
      </c>
      <c r="D11" s="55">
        <f>-1.294159</f>
        <v/>
      </c>
      <c r="N11" s="29" t="n"/>
      <c r="O11" s="55" t="n"/>
      <c r="P11" s="55" t="n"/>
      <c r="R11" s="24" t="n"/>
      <c r="S11" s="55" t="n"/>
      <c r="T11" s="55" t="n"/>
    </row>
    <row r="12">
      <c r="B12" s="19" t="n">
        <v>-15.85623679</v>
      </c>
      <c r="C12" s="35">
        <f>D12/B12</f>
        <v/>
      </c>
      <c r="D12" s="55" t="n">
        <v>-2.201892</v>
      </c>
      <c r="N12" s="29" t="n"/>
      <c r="O12" s="55" t="n"/>
      <c r="P12" s="55" t="n"/>
      <c r="R12" s="24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24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</row>
    <row r="22">
      <c r="R22" s="24" t="n"/>
      <c r="S22" s="55" t="n"/>
      <c r="T22" s="55" t="n"/>
    </row>
    <row r="23">
      <c r="R23" s="24" t="n"/>
      <c r="S23" s="55" t="n"/>
      <c r="T23" s="55" t="n"/>
    </row>
    <row r="24">
      <c r="R24" s="24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24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0.8166680128285221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5" t="n">
        <v>0.004908906616407578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6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0.5047062720985955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0.006066456234838197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7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0" t="n">
        <v>-8.444000000000001</v>
      </c>
      <c r="D31" s="60">
        <f>-C31*6%</f>
        <v/>
      </c>
      <c r="E31" s="60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9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5" t="n">
        <v>3.5</v>
      </c>
      <c r="H37" s="30">
        <f>G53</f>
        <v/>
      </c>
      <c r="I37" s="56">
        <f>((F37-H37*D37)*$J$3-G37)</f>
        <v/>
      </c>
      <c r="J37" t="n">
        <v>1</v>
      </c>
      <c r="K37" s="61">
        <f>I37*J37</f>
        <v/>
      </c>
      <c r="L37" s="31" t="n">
        <v>6.5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5" t="n">
        <v>0</v>
      </c>
      <c r="H38" s="30">
        <f>G53</f>
        <v/>
      </c>
      <c r="I38" s="56">
        <f>((F38-H38*D38)*$J$3-G38)</f>
        <v/>
      </c>
      <c r="J38" t="n">
        <v>3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5" t="n">
        <v>0</v>
      </c>
      <c r="H40" s="30">
        <f>H39</f>
        <v/>
      </c>
      <c r="I40" s="56">
        <f>((F40-H40*D40)*$J$3-G40)</f>
        <v/>
      </c>
      <c r="J40" t="n">
        <v>1</v>
      </c>
      <c r="K40" s="61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2" t="n">
        <v>0</v>
      </c>
      <c r="H41" s="32">
        <f>H36</f>
        <v/>
      </c>
      <c r="I41" s="62">
        <f>((F41-H41*D41)*$J$3-G41)</f>
        <v/>
      </c>
      <c r="J41" s="16" t="n">
        <v>1</v>
      </c>
      <c r="K41" s="63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2" t="n">
        <v>0</v>
      </c>
      <c r="H42" s="32">
        <f>(H38)</f>
        <v/>
      </c>
      <c r="I42" s="62">
        <f>((F42-H42*D42)*$J$3-G42)</f>
        <v/>
      </c>
      <c r="J42" s="16" t="n">
        <v>1</v>
      </c>
      <c r="K42" s="63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1" t="n"/>
      <c r="L43" s="31" t="n">
        <v>17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6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4" t="n">
        <v>1.14</v>
      </c>
      <c r="E60" s="59">
        <f>D60/C60</f>
        <v/>
      </c>
    </row>
    <row r="61">
      <c r="B61" s="8" t="n"/>
      <c r="C61" s="19" t="n">
        <v>130.53974622</v>
      </c>
      <c r="D61" s="64" t="n">
        <v>1.179312</v>
      </c>
      <c r="E61" s="59">
        <f>D61/C61</f>
        <v/>
      </c>
    </row>
    <row r="62">
      <c r="B62" s="8" t="n"/>
      <c r="C62" s="19" t="n">
        <v>167.40487412</v>
      </c>
      <c r="D62" s="64" t="n">
        <v>1.05481</v>
      </c>
      <c r="E62" s="59">
        <f>D62/C62</f>
        <v/>
      </c>
    </row>
    <row r="63">
      <c r="B63" s="8" t="n"/>
      <c r="C63" s="19" t="n">
        <v>167.96828</v>
      </c>
      <c r="D63" s="64">
        <f>1.0512-0.00017</f>
        <v/>
      </c>
      <c r="E63" s="59">
        <f>D63/C63</f>
        <v/>
      </c>
    </row>
    <row r="64">
      <c r="B64" s="8" t="n"/>
      <c r="C64" s="19" t="n">
        <v>123.66</v>
      </c>
      <c r="D64" s="64" t="n">
        <v>1.049</v>
      </c>
      <c r="E64" s="59">
        <f>D64/C64</f>
        <v/>
      </c>
    </row>
    <row r="65">
      <c r="B65" s="8" t="n"/>
      <c r="C65" s="19" t="n">
        <v>149.5</v>
      </c>
      <c r="D65" s="64" t="n">
        <v>1.17</v>
      </c>
      <c r="E65" s="59">
        <f>D65/C65</f>
        <v/>
      </c>
    </row>
    <row r="66">
      <c r="B66" s="8" t="n"/>
      <c r="C66" s="19" t="n">
        <v>170.62</v>
      </c>
      <c r="D66" s="64" t="n">
        <v>1.158</v>
      </c>
      <c r="E66" s="59">
        <f>D66/C66</f>
        <v/>
      </c>
    </row>
    <row r="67">
      <c r="B67" s="8" t="n"/>
      <c r="C67" s="19" t="n">
        <v>192.66</v>
      </c>
      <c r="D67" s="64" t="n">
        <v>1.09</v>
      </c>
      <c r="E67" s="59">
        <f>D67/C67</f>
        <v/>
      </c>
    </row>
    <row r="68">
      <c r="B68" s="8" t="n"/>
      <c r="C68" s="19" t="n">
        <v>257.34</v>
      </c>
      <c r="D68" s="64" t="n">
        <v>1.13</v>
      </c>
      <c r="E68" s="59">
        <f>(D68/C68)</f>
        <v/>
      </c>
    </row>
    <row r="69">
      <c r="B69" s="8" t="n"/>
      <c r="C69" s="19" t="n">
        <v>312.13</v>
      </c>
      <c r="D69" s="64" t="n">
        <v>0.82</v>
      </c>
      <c r="E69" s="59">
        <f>(D69/C69)</f>
        <v/>
      </c>
    </row>
    <row r="70">
      <c r="B70" s="8" t="n"/>
      <c r="C70" s="19" t="n">
        <v>352.461</v>
      </c>
      <c r="D70" s="64" t="n">
        <v>1.2074</v>
      </c>
      <c r="E70" s="59">
        <f>(D70/C70)</f>
        <v/>
      </c>
    </row>
    <row r="71">
      <c r="B71" s="8" t="n"/>
      <c r="C71" s="19" t="n">
        <v>263.04</v>
      </c>
      <c r="D71" s="64" t="n">
        <v>1.0588</v>
      </c>
      <c r="E71" s="59">
        <f>(D71/C71)</f>
        <v/>
      </c>
    </row>
    <row r="72">
      <c r="B72" s="8" t="n"/>
      <c r="C72" s="19" t="n">
        <v>359.00496</v>
      </c>
      <c r="D72" s="64" t="n">
        <v>1.1195</v>
      </c>
      <c r="E72" s="59">
        <f>(D72/C72)</f>
        <v/>
      </c>
    </row>
    <row r="73">
      <c r="B73" s="8" t="n"/>
      <c r="C73" s="19" t="n">
        <v>327.91</v>
      </c>
      <c r="D73" s="64" t="n">
        <v>1.0785</v>
      </c>
      <c r="E73" s="59">
        <f>(D73/C73)</f>
        <v/>
      </c>
    </row>
    <row r="74">
      <c r="B74" s="8" t="n"/>
      <c r="C74" s="19" t="n">
        <v>925.39</v>
      </c>
      <c r="D74" s="64" t="n">
        <v>3.1734</v>
      </c>
      <c r="E74" s="59">
        <f>(D74/C74)</f>
        <v/>
      </c>
    </row>
    <row r="75">
      <c r="B75" s="8" t="n"/>
      <c r="C75" s="19" t="n">
        <v>109.44</v>
      </c>
      <c r="D75" s="64" t="n"/>
      <c r="E75" s="59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(-420/3)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4" t="n">
        <v>0.01</v>
      </c>
      <c r="E5" s="54">
        <f>C5*D5</f>
        <v/>
      </c>
    </row>
    <row r="6">
      <c r="B6" t="inlineStr">
        <is>
          <t>Fico</t>
        </is>
      </c>
      <c r="C6">
        <f>48*(G3-2)</f>
        <v/>
      </c>
      <c r="D6" s="54" t="n">
        <v>0.0001424</v>
      </c>
      <c r="E6" s="54">
        <f>C6*D6</f>
        <v/>
      </c>
    </row>
    <row r="9">
      <c r="E9" s="54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Z41" sqref="Z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0.5977421851053353</v>
      </c>
      <c r="M3" t="inlineStr">
        <is>
          <t>Objectif :</t>
        </is>
      </c>
      <c r="N3" s="24">
        <f>(INDEX(N5:N21,MATCH(MAX(O6:O7),O5:O21,0))/0.9)</f>
        <v/>
      </c>
      <c r="O3" s="56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0.71924327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113.32474243</v>
      </c>
      <c r="C7" s="55">
        <f>(D7/B7)</f>
        <v/>
      </c>
      <c r="D7" s="55" t="n">
        <v>39.3</v>
      </c>
      <c r="E7" t="inlineStr">
        <is>
          <t>DCA2</t>
        </is>
      </c>
      <c r="N7" s="1">
        <f>-B11</f>
        <v/>
      </c>
      <c r="O7" s="55">
        <f>($S$7*Params!K9)</f>
        <v/>
      </c>
      <c r="P7" s="55">
        <f>-D11</f>
        <v/>
      </c>
      <c r="Q7" t="inlineStr">
        <is>
          <t>Done</t>
        </is>
      </c>
      <c r="R7" s="29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0.1955055257273152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" t="n">
        <v>0.56241976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36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2023-12-17T12:47:15Z</dcterms:modified>
  <cp:lastModifiedBy>Tiko</cp:lastModifiedBy>
</cp:coreProperties>
</file>