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48"/>
  <c r="T2"/>
  <c r="C27" i="2"/>
  <c r="Q2" i="1" l="1"/>
  <c r="C21"/>
  <c r="C14" l="1"/>
  <c r="C4"/>
  <c r="C37"/>
  <c r="C22"/>
  <c r="C44" l="1"/>
  <c r="C47" l="1"/>
  <c r="C46" l="1"/>
  <c r="C50"/>
  <c r="C17"/>
  <c r="C19"/>
  <c r="C45" l="1"/>
  <c r="C36" l="1"/>
  <c r="C32" l="1"/>
  <c r="C40" l="1"/>
  <c r="C51" l="1"/>
  <c r="C30" l="1"/>
  <c r="C31"/>
  <c r="C42" l="1"/>
  <c r="C41" l="1"/>
  <c r="C29" l="1"/>
  <c r="C49" l="1"/>
  <c r="C39" l="1"/>
  <c r="C33" l="1"/>
  <c r="C38"/>
  <c r="C35"/>
  <c r="C23" l="1"/>
  <c r="C20"/>
  <c r="C24" l="1"/>
  <c r="C26" l="1"/>
  <c r="C43" l="1"/>
  <c r="C16" l="1"/>
  <c r="C15" l="1"/>
  <c r="C13"/>
  <c r="C12" l="1"/>
  <c r="C28" l="1"/>
  <c r="C18" l="1"/>
  <c r="C34" l="1"/>
  <c r="C25" l="1"/>
  <c r="C27" l="1"/>
  <c r="C7" l="1"/>
  <c r="D25" l="1"/>
  <c r="D14"/>
  <c r="D38"/>
  <c r="D23"/>
  <c r="D15"/>
  <c r="D13"/>
  <c r="D26"/>
  <c r="D7"/>
  <c r="E7" s="1"/>
  <c r="D30"/>
  <c r="D33"/>
  <c r="D22"/>
  <c r="D46"/>
  <c r="D44"/>
  <c r="D35"/>
  <c r="D31"/>
  <c r="D49"/>
  <c r="D47"/>
  <c r="D20"/>
  <c r="D21"/>
  <c r="N8"/>
  <c r="D40"/>
  <c r="D45"/>
  <c r="D12"/>
  <c r="D19"/>
  <c r="M8"/>
  <c r="D43"/>
  <c r="D41"/>
  <c r="D34"/>
  <c r="Q3"/>
  <c r="D37"/>
  <c r="D18"/>
  <c r="D17"/>
  <c r="D24"/>
  <c r="D51"/>
  <c r="D28"/>
  <c r="M9"/>
  <c r="D42"/>
  <c r="D48"/>
  <c r="D50"/>
  <c r="D16"/>
  <c r="D39"/>
  <c r="D36"/>
  <c r="N9"/>
  <c r="D29"/>
  <c r="D32"/>
  <c r="D27"/>
  <c r="M10" l="1"/>
  <c r="N10"/>
  <c r="N11" l="1"/>
  <c r="M11"/>
  <c r="N12" l="1"/>
  <c r="M12"/>
  <c r="N13" l="1"/>
  <c r="M13"/>
  <c r="M14" l="1"/>
  <c r="N14"/>
  <c r="N15" l="1"/>
  <c r="M15"/>
  <c r="N16" l="1"/>
  <c r="M16"/>
  <c r="M17" l="1"/>
  <c r="N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N26" l="1"/>
  <c r="M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</calcChain>
</file>

<file path=xl/sharedStrings.xml><?xml version="1.0" encoding="utf-8"?>
<sst xmlns="http://schemas.openxmlformats.org/spreadsheetml/2006/main" count="103" uniqueCount="63">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</sst>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1244.9053835972329</c:v>
                </c:pt>
                <c:pt idx="1">
                  <c:v>1216.1329634669062</c:v>
                </c:pt>
                <c:pt idx="2">
                  <c:v>352.97</c:v>
                </c:pt>
                <c:pt idx="3">
                  <c:v>276.10497544909225</c:v>
                </c:pt>
                <c:pt idx="4">
                  <c:v>1056.1246415411022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1244.9053835972329</v>
          </cell>
        </row>
      </sheetData>
      <sheetData sheetId="1">
        <row r="4">
          <cell r="J4">
            <v>1216.1329634669062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3.0682134704088764</v>
          </cell>
        </row>
      </sheetData>
      <sheetData sheetId="4">
        <row r="47">
          <cell r="M47">
            <v>117.75</v>
          </cell>
          <cell r="O47">
            <v>1.7760818844332569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43.025483105862371</v>
          </cell>
        </row>
      </sheetData>
      <sheetData sheetId="8">
        <row r="4">
          <cell r="J4">
            <v>12.422483402971151</v>
          </cell>
        </row>
      </sheetData>
      <sheetData sheetId="9">
        <row r="4">
          <cell r="J4">
            <v>23.147822440019027</v>
          </cell>
        </row>
      </sheetData>
      <sheetData sheetId="10">
        <row r="4">
          <cell r="J4">
            <v>14.292317691479642</v>
          </cell>
        </row>
      </sheetData>
      <sheetData sheetId="11">
        <row r="4">
          <cell r="J4">
            <v>57.112028040770973</v>
          </cell>
        </row>
      </sheetData>
      <sheetData sheetId="12">
        <row r="4">
          <cell r="J4">
            <v>3.7046023814267204</v>
          </cell>
        </row>
      </sheetData>
      <sheetData sheetId="13">
        <row r="4">
          <cell r="J4">
            <v>170.88712971000891</v>
          </cell>
        </row>
      </sheetData>
      <sheetData sheetId="14">
        <row r="4">
          <cell r="J4">
            <v>5.8418198938917074</v>
          </cell>
        </row>
      </sheetData>
      <sheetData sheetId="15">
        <row r="4">
          <cell r="J4">
            <v>40.676630276642506</v>
          </cell>
        </row>
      </sheetData>
      <sheetData sheetId="16">
        <row r="4">
          <cell r="J4">
            <v>6.300714273417058</v>
          </cell>
        </row>
      </sheetData>
      <sheetData sheetId="17">
        <row r="4">
          <cell r="J4">
            <v>10.141161571969578</v>
          </cell>
        </row>
      </sheetData>
      <sheetData sheetId="18">
        <row r="4">
          <cell r="J4">
            <v>11.916424012715773</v>
          </cell>
        </row>
      </sheetData>
      <sheetData sheetId="19">
        <row r="4">
          <cell r="J4">
            <v>7.8116391328118997</v>
          </cell>
        </row>
      </sheetData>
      <sheetData sheetId="20">
        <row r="4">
          <cell r="J4">
            <v>11.901167562076143</v>
          </cell>
        </row>
      </sheetData>
      <sheetData sheetId="21">
        <row r="4">
          <cell r="J4">
            <v>4.0473518518897862</v>
          </cell>
        </row>
      </sheetData>
      <sheetData sheetId="22">
        <row r="4">
          <cell r="J4">
            <v>21.309947994668722</v>
          </cell>
        </row>
      </sheetData>
      <sheetData sheetId="23">
        <row r="4">
          <cell r="J4">
            <v>47.492161724961257</v>
          </cell>
        </row>
      </sheetData>
      <sheetData sheetId="24" refreshError="1"/>
      <sheetData sheetId="25">
        <row r="4">
          <cell r="J4">
            <v>41.73147411549251</v>
          </cell>
        </row>
      </sheetData>
      <sheetData sheetId="26">
        <row r="4">
          <cell r="J4">
            <v>47.145347260966915</v>
          </cell>
        </row>
      </sheetData>
      <sheetData sheetId="27">
        <row r="4">
          <cell r="J4">
            <v>2.2374110706753925</v>
          </cell>
        </row>
      </sheetData>
      <sheetData sheetId="28">
        <row r="4">
          <cell r="J4">
            <v>4.6956060271123032</v>
          </cell>
        </row>
      </sheetData>
      <sheetData sheetId="29">
        <row r="4">
          <cell r="J4">
            <v>276.10497544909225</v>
          </cell>
        </row>
      </sheetData>
      <sheetData sheetId="30">
        <row r="4">
          <cell r="J4">
            <v>0.96204080923156887</v>
          </cell>
        </row>
      </sheetData>
      <sheetData sheetId="31">
        <row r="4">
          <cell r="J4">
            <v>12.678483059594233</v>
          </cell>
        </row>
      </sheetData>
      <sheetData sheetId="32">
        <row r="4">
          <cell r="J4">
            <v>19.175958087882087</v>
          </cell>
        </row>
      </sheetData>
      <sheetData sheetId="33">
        <row r="4">
          <cell r="J4">
            <v>4.3552061952524763</v>
          </cell>
        </row>
      </sheetData>
      <sheetData sheetId="34">
        <row r="4">
          <cell r="J4">
            <v>2.3714300461339195</v>
          </cell>
        </row>
      </sheetData>
      <sheetData sheetId="35">
        <row r="4">
          <cell r="J4">
            <v>3.0897108463352412</v>
          </cell>
        </row>
      </sheetData>
      <sheetData sheetId="36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1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40</f>
        <v>40</v>
      </c>
      <c r="J2" t="s">
        <v>6</v>
      </c>
      <c r="K2" s="9">
        <f>10.78+37.53</f>
        <v>48.31</v>
      </c>
      <c r="M2" t="s">
        <v>59</v>
      </c>
      <c r="N2" s="9">
        <f>352.97</f>
        <v>352.97</v>
      </c>
      <c r="P2" t="s">
        <v>8</v>
      </c>
      <c r="Q2" s="10">
        <f>N2+K2+H2</f>
        <v>441.28000000000003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0.10645370975800977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4145.2759232451017</v>
      </c>
      <c r="D7" s="20">
        <f>(C7*[1]Feuil1!$K$2-C4)/C4</f>
        <v>0.48616291774014836</v>
      </c>
      <c r="E7" s="31">
        <f>C7-C7/(1+D7)</f>
        <v>1356.0286114171449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1244.9053835972329</v>
      </c>
    </row>
    <row r="9" spans="2:20">
      <c r="M9" s="17" t="str">
        <f>IF(C13&gt;C7*[2]Params!F8,B13,"Others")</f>
        <v>BTC</v>
      </c>
      <c r="N9" s="18">
        <f>IF(C13&gt;C7*0.1,C13,C7)</f>
        <v>1216.1329634669062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352.97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276.10497544909225</v>
      </c>
    </row>
    <row r="12" spans="2:20">
      <c r="B12" s="7" t="s">
        <v>19</v>
      </c>
      <c r="C12" s="1">
        <f>[2]ETH!J4</f>
        <v>1244.9053835972329</v>
      </c>
      <c r="D12" s="20">
        <f>C12/$C$7</f>
        <v>0.30031906359146943</v>
      </c>
      <c r="M12" s="17" t="str">
        <f>IF(OR(M11="",M11="Others"),"",IF(C16&gt;C7*[2]Params!F8,B16,"Others"))</f>
        <v>Others</v>
      </c>
      <c r="N12" s="21">
        <f>IF(OR(M11="",M11="Others"),"",IF(C16&gt;$C$7*[2]Params!F$8,C16,SUM(C16:C51)))</f>
        <v>1056.1246415411022</v>
      </c>
    </row>
    <row r="13" spans="2:20">
      <c r="B13" s="7" t="s">
        <v>4</v>
      </c>
      <c r="C13" s="1">
        <f>[2]BTC!J4</f>
        <v>1216.1329634669062</v>
      </c>
      <c r="D13" s="20">
        <f t="shared" ref="D13:D51" si="0">C13/$C$7</f>
        <v>0.29337804912992732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352.97</v>
      </c>
      <c r="D14" s="20">
        <f t="shared" si="0"/>
        <v>8.5149940929307263E-2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276.10497544909225</v>
      </c>
      <c r="D15" s="20">
        <f t="shared" si="0"/>
        <v>6.6607140407904455E-2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170.88712971000891</v>
      </c>
      <c r="D16" s="20">
        <f t="shared" si="0"/>
        <v>4.1224548829606272E-2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3.3773385075510712E-2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2.8405829233152758E-2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1.5089465974808534E-2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57.112028040770973</v>
      </c>
      <c r="D20" s="20">
        <f t="shared" si="0"/>
        <v>1.3777617967602311E-2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5</v>
      </c>
      <c r="C21" s="1">
        <f>H$2</f>
        <v>40</v>
      </c>
      <c r="D21" s="20">
        <f t="shared" si="0"/>
        <v>9.6495385930030608E-3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1.1654230235699446E-2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32</v>
      </c>
      <c r="C23" s="9">
        <f>[2]MATIC!$J$4</f>
        <v>47.492161724961257</v>
      </c>
      <c r="D23" s="20">
        <f t="shared" si="0"/>
        <v>1.1456936185753911E-2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38</v>
      </c>
      <c r="C24" s="9">
        <f>[2]NEAR!$J$4</f>
        <v>47.145347260966915</v>
      </c>
      <c r="D24" s="20">
        <f t="shared" si="0"/>
        <v>1.1373271196880783E-2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45</v>
      </c>
      <c r="C25" s="9">
        <f>[2]ADA!$J$4</f>
        <v>43.025483105862371</v>
      </c>
      <c r="D25" s="20">
        <f t="shared" si="0"/>
        <v>1.0379401492815504E-2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40.676630276642506</v>
      </c>
      <c r="D26" s="20">
        <f t="shared" si="0"/>
        <v>9.8127678421944652E-3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41.73147411549251</v>
      </c>
      <c r="D27" s="20">
        <f t="shared" si="0"/>
        <v>1.0067236750508831E-2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23.147822440019027</v>
      </c>
      <c r="D28" s="20">
        <f t="shared" si="0"/>
        <v>5.5841451494736466E-3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21.309947994668722</v>
      </c>
      <c r="D29" s="20">
        <f t="shared" si="0"/>
        <v>5.1407791397361001E-3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19.175958087882087</v>
      </c>
      <c r="D30" s="20">
        <f t="shared" si="0"/>
        <v>4.625978690670684E-3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14.292317691479642</v>
      </c>
      <c r="D31" s="20">
        <f t="shared" si="0"/>
        <v>3.4478567786848302E-3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12.422483402971151</v>
      </c>
      <c r="D32" s="20">
        <f t="shared" si="0"/>
        <v>2.9967808254477528E-3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12.678483059594233</v>
      </c>
      <c r="D33" s="20">
        <f t="shared" si="0"/>
        <v>3.058537789607252E-3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10.141161571969578</v>
      </c>
      <c r="D34" s="20">
        <f t="shared" si="0"/>
        <v>2.4464382491650007E-3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11.916424012715773</v>
      </c>
      <c r="D35" s="20">
        <f t="shared" si="0"/>
        <v>2.874699835032231E-3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11.901167562076143</v>
      </c>
      <c r="D36" s="20">
        <f t="shared" si="0"/>
        <v>2.8710193923012473E-3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2.5330038806633034E-3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7.8116391328118997</v>
      </c>
      <c r="D38" s="20">
        <f t="shared" si="0"/>
        <v>1.8844678321670346E-3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6.300714273417058</v>
      </c>
      <c r="D39" s="20">
        <f t="shared" si="0"/>
        <v>1.5199746386205784E-3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5.8418198938917074</v>
      </c>
      <c r="D40" s="20">
        <f t="shared" si="0"/>
        <v>1.4092716629870267E-3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37</v>
      </c>
      <c r="C41" s="9">
        <f>[2]GRT!$J$4</f>
        <v>4.3552061952524763</v>
      </c>
      <c r="D41" s="20">
        <f t="shared" si="0"/>
        <v>1.0506432565393698E-3</v>
      </c>
    </row>
    <row r="42" spans="2:14">
      <c r="B42" s="22" t="s">
        <v>56</v>
      </c>
      <c r="C42" s="9">
        <f>[2]SHIB!$J$4</f>
        <v>4.6956060271123032</v>
      </c>
      <c r="D42" s="20">
        <f t="shared" si="0"/>
        <v>1.1327607894039487E-3</v>
      </c>
    </row>
    <row r="43" spans="2:14">
      <c r="B43" s="22" t="s">
        <v>23</v>
      </c>
      <c r="C43" s="9">
        <f>[2]LUNA!J4</f>
        <v>4.0473518518897862</v>
      </c>
      <c r="D43" s="20">
        <f t="shared" si="0"/>
        <v>9.7637694735682248E-4</v>
      </c>
    </row>
    <row r="44" spans="2:14">
      <c r="B44" s="22" t="s">
        <v>36</v>
      </c>
      <c r="C44" s="9">
        <f>[2]AMP!$J$4</f>
        <v>3.7046023814267204</v>
      </c>
      <c r="D44" s="20">
        <f t="shared" si="0"/>
        <v>8.9369259128270451E-4</v>
      </c>
    </row>
    <row r="45" spans="2:14">
      <c r="B45" s="7" t="s">
        <v>25</v>
      </c>
      <c r="C45" s="1">
        <f>[2]POLIS!J4</f>
        <v>3.0682134704088764</v>
      </c>
      <c r="D45" s="20">
        <f t="shared" si="0"/>
        <v>7.4017110735705768E-4</v>
      </c>
    </row>
    <row r="46" spans="2:14">
      <c r="B46" s="22" t="s">
        <v>40</v>
      </c>
      <c r="C46" s="9">
        <f>[2]SHPING!$J$4</f>
        <v>3.0897108463352412</v>
      </c>
      <c r="D46" s="20">
        <f t="shared" si="0"/>
        <v>7.4535710132330141E-4</v>
      </c>
    </row>
    <row r="47" spans="2:14">
      <c r="B47" s="22" t="s">
        <v>50</v>
      </c>
      <c r="C47" s="9">
        <f>[2]KAVA!$J$4</f>
        <v>2.3714300461339195</v>
      </c>
      <c r="D47" s="20">
        <f t="shared" si="0"/>
        <v>5.7208014376940706E-4</v>
      </c>
    </row>
    <row r="48" spans="2:14">
      <c r="B48" s="22" t="s">
        <v>62</v>
      </c>
      <c r="C48" s="10">
        <f>[2]SEI!$J$4</f>
        <v>2.2374110706753925</v>
      </c>
      <c r="D48" s="20">
        <f t="shared" si="0"/>
        <v>5.3974961187236241E-4</v>
      </c>
    </row>
    <row r="49" spans="2:4">
      <c r="B49" s="7" t="s">
        <v>28</v>
      </c>
      <c r="C49" s="1">
        <f>[2]ATLAS!O47</f>
        <v>1.7760818844332569</v>
      </c>
      <c r="D49" s="20">
        <f t="shared" si="0"/>
        <v>4.2845926720430785E-4</v>
      </c>
    </row>
    <row r="50" spans="2:4">
      <c r="B50" s="7" t="s">
        <v>27</v>
      </c>
      <c r="C50" s="1">
        <f>[2]Ayman!$E$9</f>
        <v>1.6967935999999999</v>
      </c>
      <c r="D50" s="20">
        <f t="shared" si="0"/>
        <v>4.093318831890149E-4</v>
      </c>
    </row>
    <row r="51" spans="2:4">
      <c r="B51" s="22" t="s">
        <v>43</v>
      </c>
      <c r="C51" s="9">
        <f>[2]TRX!$J$4</f>
        <v>0.96204080923156887</v>
      </c>
      <c r="D51" s="20">
        <f t="shared" si="0"/>
        <v>2.3208124791809797E-4</v>
      </c>
    </row>
  </sheetData>
  <autoFilter ref="B11:C11">
    <sortState ref="B12:C51">
      <sortCondition descending="1" ref="C11"/>
    </sortState>
  </autoFilter>
  <conditionalFormatting sqref="M8:N23 N13:N40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0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2023-12-17T12:47:05Z</dcterms:modified>
</cp:coreProperties>
</file>