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C51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27"/>
  <c r="C50" l="1"/>
  <c r="C14"/>
  <c r="C4"/>
  <c r="C37"/>
  <c r="C21"/>
  <c r="C43" l="1"/>
  <c r="C45"/>
  <c r="C48" l="1"/>
  <c r="C47" l="1"/>
  <c r="C54"/>
  <c r="C18"/>
  <c r="C19"/>
  <c r="C46" l="1"/>
  <c r="C36" l="1"/>
  <c r="C40" l="1"/>
  <c r="C55" l="1"/>
  <c r="C30" l="1"/>
  <c r="C32"/>
  <c r="C41" l="1"/>
  <c r="C42" l="1"/>
  <c r="C29" l="1"/>
  <c r="C39" l="1"/>
  <c r="C34" l="1"/>
  <c r="C38"/>
  <c r="C35"/>
  <c r="C23" l="1"/>
  <c r="C20"/>
  <c r="C26" l="1"/>
  <c r="C44" l="1"/>
  <c r="C16" l="1"/>
  <c r="C15" l="1"/>
  <c r="C12"/>
  <c r="C13" l="1"/>
  <c r="C28" l="1"/>
  <c r="C24" l="1"/>
  <c r="C22" l="1"/>
  <c r="C31" l="1"/>
  <c r="C49" l="1"/>
  <c r="C25" l="1"/>
  <c r="C17" l="1"/>
  <c r="C52" l="1"/>
  <c r="C33" l="1"/>
  <c r="C7" l="1"/>
  <c r="D52" l="1"/>
  <c r="D41"/>
  <c r="D37"/>
  <c r="D7"/>
  <c r="E7" s="1"/>
  <c r="D12"/>
  <c r="D29"/>
  <c r="D23"/>
  <c r="D22"/>
  <c r="D16"/>
  <c r="D32"/>
  <c r="D31"/>
  <c r="M9"/>
  <c r="D39"/>
  <c r="D53"/>
  <c r="D20"/>
  <c r="D46"/>
  <c r="N9"/>
  <c r="D15"/>
  <c r="D34"/>
  <c r="D50"/>
  <c r="D25"/>
  <c r="D19"/>
  <c r="D28"/>
  <c r="Q3"/>
  <c r="D54"/>
  <c r="D21"/>
  <c r="D35"/>
  <c r="D40"/>
  <c r="D27"/>
  <c r="D47"/>
  <c r="D36"/>
  <c r="D13"/>
  <c r="D44"/>
  <c r="D48"/>
  <c r="D14"/>
  <c r="D30"/>
  <c r="D51"/>
  <c r="N8"/>
  <c r="M8"/>
  <c r="D38"/>
  <c r="D17"/>
  <c r="D42"/>
  <c r="D26"/>
  <c r="D43"/>
  <c r="D24"/>
  <c r="D55"/>
  <c r="D45"/>
  <c r="D18"/>
  <c r="D49"/>
  <c r="D33"/>
  <c r="N10" l="1"/>
  <c r="M10"/>
  <c r="N11" l="1"/>
  <c r="M11"/>
  <c r="N12" l="1"/>
  <c r="M12"/>
  <c r="M13" l="1"/>
  <c r="N13"/>
  <c r="M14" l="1"/>
  <c r="N14"/>
  <c r="M15" l="1"/>
  <c r="N15"/>
  <c r="M16" l="1"/>
  <c r="N16"/>
  <c r="M17" l="1"/>
  <c r="N17"/>
  <c r="M18" l="1"/>
  <c r="N18"/>
  <c r="M19" l="1"/>
  <c r="N19"/>
  <c r="M20" l="1"/>
  <c r="N20"/>
  <c r="M21" l="1"/>
  <c r="N21"/>
  <c r="M22" l="1"/>
  <c r="N22"/>
  <c r="M23" l="1"/>
  <c r="N23"/>
  <c r="M24" l="1"/>
  <c r="N24"/>
  <c r="N25" l="1"/>
  <c r="M25"/>
  <c r="N26" l="1"/>
  <c r="M26"/>
  <c r="M27" l="1"/>
  <c r="N27"/>
  <c r="M28" l="1"/>
  <c r="N28"/>
  <c r="M29" l="1"/>
  <c r="N29"/>
  <c r="M30" l="1"/>
  <c r="N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N40" l="1"/>
  <c r="M40"/>
  <c r="M41" l="1"/>
  <c r="N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<sst xmlns="http://schemas.openxmlformats.org/spreadsheetml/2006/main" count="107" uniqueCount="67">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</sst>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1276.8312025760017</c:v>
                </c:pt>
                <c:pt idx="1">
                  <c:v>1304.2112049994914</c:v>
                </c:pt>
                <c:pt idx="2">
                  <c:v>359.45</c:v>
                </c:pt>
                <c:pt idx="3">
                  <c:v>388.67796598590769</c:v>
                </c:pt>
                <c:pt idx="4">
                  <c:v>1073.7112233246742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1304.2112049994914</v>
          </cell>
        </row>
      </sheetData>
      <sheetData sheetId="1">
        <row r="4">
          <cell r="J4">
            <v>1276.8312025760017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3.1498849535206088</v>
          </cell>
        </row>
      </sheetData>
      <sheetData sheetId="4">
        <row r="47">
          <cell r="M47">
            <v>111.01</v>
          </cell>
          <cell r="O47">
            <v>1.9720372138961508</v>
          </cell>
        </row>
      </sheetData>
      <sheetData sheetId="5">
        <row r="4">
          <cell r="C4">
            <v>-100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4.177825677538582</v>
          </cell>
        </row>
      </sheetData>
      <sheetData sheetId="8">
        <row r="4">
          <cell r="J4">
            <v>43.967980133589698</v>
          </cell>
        </row>
      </sheetData>
      <sheetData sheetId="9">
        <row r="4">
          <cell r="J4">
            <v>11.747395037863106</v>
          </cell>
        </row>
      </sheetData>
      <sheetData sheetId="10">
        <row r="4">
          <cell r="J4">
            <v>23.509153549847799</v>
          </cell>
        </row>
      </sheetData>
      <sheetData sheetId="11">
        <row r="4">
          <cell r="J4">
            <v>13.7079876687915</v>
          </cell>
        </row>
      </sheetData>
      <sheetData sheetId="12">
        <row r="4">
          <cell r="J4">
            <v>62.422377764681876</v>
          </cell>
        </row>
      </sheetData>
      <sheetData sheetId="13">
        <row r="4">
          <cell r="J4">
            <v>3.6515971098307412</v>
          </cell>
        </row>
      </sheetData>
      <sheetData sheetId="14">
        <row r="4">
          <cell r="J4">
            <v>193.41284476018248</v>
          </cell>
        </row>
      </sheetData>
      <sheetData sheetId="15">
        <row r="4">
          <cell r="J4">
            <v>5.7186685166802862</v>
          </cell>
        </row>
      </sheetData>
      <sheetData sheetId="16">
        <row r="4">
          <cell r="J4">
            <v>46.552098037305313</v>
          </cell>
        </row>
      </sheetData>
      <sheetData sheetId="17">
        <row r="4">
          <cell r="J4">
            <v>6.2991483099619172</v>
          </cell>
        </row>
      </sheetData>
      <sheetData sheetId="18">
        <row r="4">
          <cell r="J4">
            <v>4.874461425127163</v>
          </cell>
        </row>
      </sheetData>
      <sheetData sheetId="19">
        <row r="4">
          <cell r="J4">
            <v>13.414401944627016</v>
          </cell>
        </row>
      </sheetData>
      <sheetData sheetId="20">
        <row r="4">
          <cell r="J4">
            <v>2.4141520841436868</v>
          </cell>
        </row>
      </sheetData>
      <sheetData sheetId="21">
        <row r="4">
          <cell r="J4">
            <v>13.17562823288762</v>
          </cell>
        </row>
      </sheetData>
      <sheetData sheetId="22">
        <row r="4">
          <cell r="J4">
            <v>8.7002236698054212</v>
          </cell>
        </row>
      </sheetData>
      <sheetData sheetId="23">
        <row r="4">
          <cell r="J4">
            <v>11.874377669627576</v>
          </cell>
        </row>
      </sheetData>
      <sheetData sheetId="24">
        <row r="4">
          <cell r="J4">
            <v>4.107197797749583</v>
          </cell>
        </row>
      </sheetData>
      <sheetData sheetId="25">
        <row r="4">
          <cell r="J4">
            <v>20.866908103551982</v>
          </cell>
        </row>
      </sheetData>
      <sheetData sheetId="26">
        <row r="4">
          <cell r="J4">
            <v>49.257432027547409</v>
          </cell>
        </row>
      </sheetData>
      <sheetData sheetId="27">
        <row r="4">
          <cell r="J4">
            <v>2.0392120881132345</v>
          </cell>
        </row>
      </sheetData>
      <sheetData sheetId="28">
        <row r="4">
          <cell r="J4">
            <v>52.872375512132052</v>
          </cell>
        </row>
      </sheetData>
      <sheetData sheetId="29">
        <row r="4">
          <cell r="J4">
            <v>53.737308347107827</v>
          </cell>
        </row>
      </sheetData>
      <sheetData sheetId="30">
        <row r="4">
          <cell r="J4">
            <v>2.0187652597604022</v>
          </cell>
        </row>
      </sheetData>
      <sheetData sheetId="31">
        <row r="4">
          <cell r="J4">
            <v>4.8292562241429833</v>
          </cell>
        </row>
      </sheetData>
      <sheetData sheetId="32">
        <row r="4">
          <cell r="J4">
            <v>2.837891752181064</v>
          </cell>
        </row>
      </sheetData>
      <sheetData sheetId="33">
        <row r="4">
          <cell r="J4">
            <v>388.67796598590769</v>
          </cell>
        </row>
      </sheetData>
      <sheetData sheetId="34">
        <row r="4">
          <cell r="J4">
            <v>0.99645476177458991</v>
          </cell>
        </row>
      </sheetData>
      <sheetData sheetId="35">
        <row r="4">
          <cell r="J4">
            <v>12.816425424932783</v>
          </cell>
        </row>
      </sheetData>
      <sheetData sheetId="36">
        <row r="4">
          <cell r="J4">
            <v>19.196518072348002</v>
          </cell>
        </row>
      </sheetData>
      <sheetData sheetId="37">
        <row r="4">
          <cell r="J4">
            <v>6.8258137506797114</v>
          </cell>
        </row>
      </sheetData>
      <sheetData sheetId="38">
        <row r="4">
          <cell r="J4">
            <v>5.270626842743332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20.7+5.53</f>
        <v>26.23</v>
      </c>
      <c r="J2" t="s">
        <v>6</v>
      </c>
      <c r="K2" s="9">
        <f>11.78+37.53</f>
        <v>49.31</v>
      </c>
      <c r="M2" t="s">
        <v>59</v>
      </c>
      <c r="N2" s="9">
        <f>359.45</f>
        <v>359.45</v>
      </c>
      <c r="P2" t="s">
        <v>8</v>
      </c>
      <c r="Q2" s="10">
        <f>N2+K2+H2</f>
        <v>434.99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9.8796660874924502E-2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4402.881596886079</v>
      </c>
      <c r="D7" s="20">
        <f>(C7*[1]Feuil1!$K$2-C4)/C4</f>
        <v>0.5615462872533511</v>
      </c>
      <c r="E7" s="31">
        <f>C7-C7/(1+D7)</f>
        <v>1583.316379494775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BTC</v>
      </c>
      <c r="N8" s="18">
        <f>IF(C12&gt;C7*Params!F8,C12,C7)</f>
        <v>1276.8312025760017</v>
      </c>
    </row>
    <row r="9" spans="2:20">
      <c r="M9" s="17" t="str">
        <f>IF(C13&gt;C7*Params!F8,B13,"Others")</f>
        <v>ETH</v>
      </c>
      <c r="N9" s="18">
        <f>IF(C13&gt;C7*0.1,C13,C7)</f>
        <v>1304.2112049994914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359.45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388.67796598590769</v>
      </c>
    </row>
    <row r="12" spans="2:20">
      <c r="B12" s="7" t="s">
        <v>4</v>
      </c>
      <c r="C12" s="1">
        <f>[2]BTC!J4</f>
        <v>1276.8312025760017</v>
      </c>
      <c r="D12" s="20">
        <f>C12/$C$7</f>
        <v>0.28999898690871806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1073.7112233246742</v>
      </c>
    </row>
    <row r="13" spans="2:20">
      <c r="B13" s="7" t="s">
        <v>19</v>
      </c>
      <c r="C13" s="1">
        <f>[2]ETH!J4</f>
        <v>1304.2112049994914</v>
      </c>
      <c r="D13" s="20">
        <f t="shared" ref="D13:D55" si="0">C13/$C$7</f>
        <v>0.29621764208283269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359.45</v>
      </c>
      <c r="D14" s="20">
        <f t="shared" si="0"/>
        <v>8.1639715284240119E-2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388.67796598590769</v>
      </c>
      <c r="D15" s="20">
        <f t="shared" si="0"/>
        <v>8.8278087301007294E-2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193.41284476018248</v>
      </c>
      <c r="D16" s="20">
        <f t="shared" si="0"/>
        <v>4.3928695447311816E-2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111.01</v>
      </c>
      <c r="D17" s="20">
        <f t="shared" si="0"/>
        <v>2.5213033227718729E-2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100</v>
      </c>
      <c r="D18" s="20">
        <f>C18/$C$7</f>
        <v>2.2712398187297294E-2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1.4206605066154458E-2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47</v>
      </c>
      <c r="C20" s="9">
        <f>[2]AVAX!$J$4</f>
        <v>62.422377764681876</v>
      </c>
      <c r="D20" s="20">
        <f t="shared" si="0"/>
        <v>1.4177618995893477E-2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7" t="s">
        <v>6</v>
      </c>
      <c r="C21" s="1">
        <f>$K$2</f>
        <v>49.31</v>
      </c>
      <c r="D21" s="20">
        <f t="shared" si="0"/>
        <v>1.1199483546156297E-2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57</v>
      </c>
      <c r="C22" s="9">
        <f>[2]MINA!$J$4</f>
        <v>52.872375512132052</v>
      </c>
      <c r="D22" s="20">
        <f t="shared" si="0"/>
        <v>1.2008584457398499E-2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32</v>
      </c>
      <c r="C23" s="9">
        <f>[2]MATIC!$J$4</f>
        <v>49.257432027547409</v>
      </c>
      <c r="D23" s="20">
        <f t="shared" si="0"/>
        <v>1.1187544098933876E-2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45</v>
      </c>
      <c r="C24" s="9">
        <f>[2]ADA!$J$4</f>
        <v>43.967980133589698</v>
      </c>
      <c r="D24" s="20">
        <f t="shared" si="0"/>
        <v>9.9861827228526611E-3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53.737308347107827</v>
      </c>
      <c r="D25" s="20">
        <f t="shared" si="0"/>
        <v>1.2205031446930876E-2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46.552098037305313</v>
      </c>
      <c r="D26" s="20">
        <f t="shared" si="0"/>
        <v>1.0573097870773792E-2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7" t="s">
        <v>5</v>
      </c>
      <c r="C27" s="1">
        <f>H$2</f>
        <v>26.23</v>
      </c>
      <c r="D27" s="20">
        <f t="shared" si="0"/>
        <v>5.9574620445280802E-3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48</v>
      </c>
      <c r="C28" s="9">
        <f>[2]APE!$J$4</f>
        <v>23.509153549847799</v>
      </c>
      <c r="D28" s="20">
        <f t="shared" si="0"/>
        <v>5.3394925647045691E-3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20.866908103551982</v>
      </c>
      <c r="D29" s="20">
        <f t="shared" si="0"/>
        <v>4.7393752578561328E-3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41</v>
      </c>
      <c r="C30" s="1">
        <f>[2]XRP!$J$4</f>
        <v>19.196518072348002</v>
      </c>
      <c r="D30" s="20">
        <f t="shared" si="0"/>
        <v>4.3599896226881657E-3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13.414401944627016</v>
      </c>
      <c r="D31" s="20">
        <f t="shared" si="0"/>
        <v>3.0467323841082395E-3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13.7079876687915</v>
      </c>
      <c r="D32" s="20">
        <f t="shared" si="0"/>
        <v>3.1134127428015372E-3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46</v>
      </c>
      <c r="C33" s="9">
        <f>[2]ALGO!$J$4</f>
        <v>11.747395037863106</v>
      </c>
      <c r="D33" s="20">
        <f t="shared" si="0"/>
        <v>2.6681151376342725E-3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12.816425424932783</v>
      </c>
      <c r="D34" s="20">
        <f t="shared" si="0"/>
        <v>2.9109175758887428E-3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52</v>
      </c>
      <c r="C35" s="9">
        <f>[2]LDO!$J$4</f>
        <v>13.17562823288762</v>
      </c>
      <c r="D35" s="20">
        <f t="shared" si="0"/>
        <v>2.9925011479313983E-3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11.874377669627576</v>
      </c>
      <c r="D36" s="20">
        <f t="shared" si="0"/>
        <v>2.6969559385893282E-3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2.3848018096662158E-3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54</v>
      </c>
      <c r="C38" s="9">
        <f>[2]LINK!$J$4</f>
        <v>8.7002236698054212</v>
      </c>
      <c r="D38" s="20">
        <f t="shared" si="0"/>
        <v>1.9760294430716968E-3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33</v>
      </c>
      <c r="C39" s="1">
        <f>[2]EGLD!$J$4</f>
        <v>6.2991483099619172</v>
      </c>
      <c r="D39" s="20">
        <f t="shared" si="0"/>
        <v>1.4306876465669588E-3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51</v>
      </c>
      <c r="C40" s="9">
        <f>[2]DOGE!$J$4</f>
        <v>5.7186685166802862</v>
      </c>
      <c r="D40" s="20">
        <f t="shared" si="0"/>
        <v>1.2988467645200345E-3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56</v>
      </c>
      <c r="C41" s="9">
        <f>[2]SHIB!$J$4</f>
        <v>4.8292562241429833</v>
      </c>
      <c r="D41" s="20">
        <f t="shared" si="0"/>
        <v>1.0968399031121927E-3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4.874461425127163</v>
      </c>
      <c r="D42" s="20">
        <f t="shared" si="0"/>
        <v>1.1071070883610877E-3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64</v>
      </c>
      <c r="C43" s="10">
        <f>[2]ACE!$J$4</f>
        <v>4.177825677538582</v>
      </c>
      <c r="D43" s="20">
        <f t="shared" si="0"/>
        <v>9.4888440345371379E-4</v>
      </c>
    </row>
    <row r="44" spans="2:14">
      <c r="B44" s="22" t="s">
        <v>23</v>
      </c>
      <c r="C44" s="9">
        <f>[2]LUNA!J4</f>
        <v>4.107197797749583</v>
      </c>
      <c r="D44" s="20">
        <f t="shared" si="0"/>
        <v>9.3284311816479071E-4</v>
      </c>
    </row>
    <row r="45" spans="2:14">
      <c r="B45" s="22" t="s">
        <v>36</v>
      </c>
      <c r="C45" s="9">
        <f>[2]AMP!$J$4</f>
        <v>3.6515971098307412</v>
      </c>
      <c r="D45" s="20">
        <f t="shared" si="0"/>
        <v>8.2936527578059767E-4</v>
      </c>
    </row>
    <row r="46" spans="2:14">
      <c r="B46" s="7" t="s">
        <v>25</v>
      </c>
      <c r="C46" s="1">
        <f>[2]POLIS!J4</f>
        <v>3.1498849535206088</v>
      </c>
      <c r="D46" s="20">
        <f t="shared" si="0"/>
        <v>7.15414413085365E-4</v>
      </c>
    </row>
    <row r="47" spans="2:14">
      <c r="B47" s="22" t="s">
        <v>40</v>
      </c>
      <c r="C47" s="9">
        <f>[2]SHPING!$J$4</f>
        <v>2.837891752181064</v>
      </c>
      <c r="D47" s="20">
        <f t="shared" si="0"/>
        <v>6.4455327487983143E-4</v>
      </c>
    </row>
    <row r="48" spans="2:14">
      <c r="B48" s="22" t="s">
        <v>50</v>
      </c>
      <c r="C48" s="9">
        <f>[2]KAVA!$J$4</f>
        <v>2.4141520841436868</v>
      </c>
      <c r="D48" s="20">
        <f t="shared" si="0"/>
        <v>5.4831183419765063E-4</v>
      </c>
    </row>
    <row r="49" spans="2:4">
      <c r="B49" s="22" t="s">
        <v>62</v>
      </c>
      <c r="C49" s="10">
        <f>[2]SEI!$J$4</f>
        <v>2.0187652597604022</v>
      </c>
      <c r="D49" s="20">
        <f t="shared" si="0"/>
        <v>4.5851000426360913E-4</v>
      </c>
    </row>
    <row r="50" spans="2:4">
      <c r="B50" s="22" t="s">
        <v>65</v>
      </c>
      <c r="C50" s="10">
        <f>[2]DYDX!$J$4</f>
        <v>5.270626842743332</v>
      </c>
      <c r="D50" s="20">
        <f t="shared" si="0"/>
        <v>1.1970857554904411E-3</v>
      </c>
    </row>
    <row r="51" spans="2:4">
      <c r="B51" s="22" t="s">
        <v>66</v>
      </c>
      <c r="C51" s="10">
        <f>[2]TIA!$J$4</f>
        <v>6.8258137506797114</v>
      </c>
      <c r="D51" s="20">
        <f t="shared" si="0"/>
        <v>1.5503059985776683E-3</v>
      </c>
    </row>
    <row r="52" spans="2:4">
      <c r="B52" s="7" t="s">
        <v>28</v>
      </c>
      <c r="C52" s="1">
        <f>[2]ATLAS!O47</f>
        <v>1.9720372138961508</v>
      </c>
      <c r="D52" s="20">
        <f t="shared" si="0"/>
        <v>4.4789694442177742E-4</v>
      </c>
    </row>
    <row r="53" spans="2:4">
      <c r="B53" s="22" t="s">
        <v>63</v>
      </c>
      <c r="C53" s="10">
        <f>[2]MEME!$J$4</f>
        <v>2.0392120881132345</v>
      </c>
      <c r="D53" s="20">
        <f t="shared" si="0"/>
        <v>4.6315396933577761E-4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3.8538251884857649E-4</v>
      </c>
    </row>
    <row r="55" spans="2:4">
      <c r="B55" s="22" t="s">
        <v>43</v>
      </c>
      <c r="C55" s="9">
        <f>[2]TRX!$J$4</f>
        <v>0.99645476177458991</v>
      </c>
      <c r="D55" s="20">
        <f t="shared" si="0"/>
        <v>2.2631877325052954E-4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N12" sqref="N12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2023-12-23T19:11:08Z</dcterms:modified>
</cp:coreProperties>
</file>