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1"/>
  <c r="C31" l="1"/>
  <c r="C15"/>
  <c r="C4"/>
  <c r="C41"/>
  <c r="C16"/>
  <c r="C49" l="1"/>
  <c r="C45" l="1"/>
  <c r="C30" l="1"/>
  <c r="C39" l="1"/>
  <c r="C52"/>
  <c r="C27"/>
  <c r="C48"/>
  <c r="C34"/>
  <c r="C35" l="1"/>
  <c r="C54" l="1"/>
  <c r="C44"/>
  <c r="C37"/>
  <c r="C50"/>
  <c r="C36"/>
  <c r="C46"/>
  <c r="C29"/>
  <c r="C28"/>
  <c r="C19"/>
  <c r="C51"/>
  <c r="C26"/>
  <c r="C38" l="1"/>
  <c r="C17"/>
  <c r="C22"/>
  <c r="C47" l="1"/>
  <c r="C43"/>
  <c r="C42"/>
  <c r="C13"/>
  <c r="C24" l="1"/>
  <c r="C53" l="1"/>
  <c r="C12" l="1"/>
  <c r="C18"/>
  <c r="C40" l="1"/>
  <c r="C33" l="1"/>
  <c r="C23" l="1"/>
  <c r="C25" l="1"/>
  <c r="C32" l="1"/>
  <c r="C20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<sst xmlns="http://schemas.openxmlformats.org/spreadsheetml/2006/main" count="112" uniqueCount="68">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</sst>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USDC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1343.7096688823801</c:v>
                </c:pt>
                <c:pt idx="1">
                  <c:v>1307.4445585124715</c:v>
                </c:pt>
                <c:pt idx="2">
                  <c:v>405.23067801586052</c:v>
                </c:pt>
                <c:pt idx="3">
                  <c:v>388.84</c:v>
                </c:pt>
                <c:pt idx="4">
                  <c:v>266.64999999999998</c:v>
                </c:pt>
                <c:pt idx="5">
                  <c:v>1084.9669416145848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1307.4445585124715</v>
          </cell>
        </row>
      </sheetData>
      <sheetData sheetId="1">
        <row r="4">
          <cell r="J4">
            <v>1343.7096688823801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1.9799644151633566</v>
          </cell>
        </row>
      </sheetData>
      <sheetData sheetId="4">
        <row r="47">
          <cell r="M47">
            <v>146.44</v>
          </cell>
          <cell r="O47">
            <v>1.327161458389476</v>
          </cell>
        </row>
      </sheetData>
      <sheetData sheetId="5">
        <row r="4">
          <cell r="C4">
            <v>-69.666666666666671</v>
          </cell>
        </row>
      </sheetData>
      <sheetData sheetId="6">
        <row r="4">
          <cell r="J4">
            <v>2.693270015888988</v>
          </cell>
        </row>
      </sheetData>
      <sheetData sheetId="7">
        <row r="4">
          <cell r="J4">
            <v>39.903290851736891</v>
          </cell>
        </row>
      </sheetData>
      <sheetData sheetId="8">
        <row r="4">
          <cell r="J4">
            <v>10.506142832841254</v>
          </cell>
        </row>
      </sheetData>
      <sheetData sheetId="9">
        <row r="4">
          <cell r="J4">
            <v>22.976624829143372</v>
          </cell>
        </row>
      </sheetData>
      <sheetData sheetId="10">
        <row r="4">
          <cell r="J4">
            <v>11.209108633420239</v>
          </cell>
        </row>
      </sheetData>
      <sheetData sheetId="11">
        <row r="4">
          <cell r="J4">
            <v>52.28498065248251</v>
          </cell>
        </row>
      </sheetData>
      <sheetData sheetId="12">
        <row r="4">
          <cell r="J4">
            <v>3.3489004063696499</v>
          </cell>
        </row>
      </sheetData>
      <sheetData sheetId="13">
        <row r="4">
          <cell r="J4">
            <v>225.81401794872275</v>
          </cell>
        </row>
      </sheetData>
      <sheetData sheetId="14">
        <row r="4">
          <cell r="J4">
            <v>4.8201151153401103</v>
          </cell>
        </row>
      </sheetData>
      <sheetData sheetId="15">
        <row r="4">
          <cell r="J4">
            <v>44.78360268149013</v>
          </cell>
        </row>
      </sheetData>
      <sheetData sheetId="16">
        <row r="4">
          <cell r="J4">
            <v>5.5821740593651192</v>
          </cell>
        </row>
      </sheetData>
      <sheetData sheetId="17">
        <row r="4">
          <cell r="J4">
            <v>4.1969983998912488</v>
          </cell>
        </row>
      </sheetData>
      <sheetData sheetId="18">
        <row r="4">
          <cell r="J4">
            <v>13.176600244254104</v>
          </cell>
        </row>
      </sheetData>
      <sheetData sheetId="19">
        <row r="4">
          <cell r="J4">
            <v>2.010016807019757</v>
          </cell>
        </row>
      </sheetData>
      <sheetData sheetId="20">
        <row r="4">
          <cell r="J4">
            <v>15.838263648004725</v>
          </cell>
        </row>
      </sheetData>
      <sheetData sheetId="21">
        <row r="4">
          <cell r="J4">
            <v>13.05123845566113</v>
          </cell>
        </row>
      </sheetData>
      <sheetData sheetId="22">
        <row r="4">
          <cell r="J4">
            <v>11.171670736195841</v>
          </cell>
        </row>
      </sheetData>
      <sheetData sheetId="23">
        <row r="4">
          <cell r="J4">
            <v>4.7039707233226169</v>
          </cell>
        </row>
      </sheetData>
      <sheetData sheetId="24">
        <row r="4">
          <cell r="J4">
            <v>43.601421951025941</v>
          </cell>
        </row>
      </sheetData>
      <sheetData sheetId="25">
        <row r="4">
          <cell r="J4">
            <v>49.539531203793167</v>
          </cell>
        </row>
      </sheetData>
      <sheetData sheetId="26">
        <row r="4">
          <cell r="J4">
            <v>1.4254431806755152</v>
          </cell>
        </row>
      </sheetData>
      <sheetData sheetId="27">
        <row r="4">
          <cell r="J4">
            <v>40.803865054112393</v>
          </cell>
        </row>
      </sheetData>
      <sheetData sheetId="28">
        <row r="4">
          <cell r="J4">
            <v>47.682572889618442</v>
          </cell>
        </row>
      </sheetData>
      <sheetData sheetId="29">
        <row r="4">
          <cell r="J4">
            <v>2.3020027699726251</v>
          </cell>
        </row>
      </sheetData>
      <sheetData sheetId="30">
        <row r="4">
          <cell r="J4">
            <v>13.594082086830273</v>
          </cell>
        </row>
      </sheetData>
      <sheetData sheetId="31">
        <row r="4">
          <cell r="J4">
            <v>2.235062682892873</v>
          </cell>
        </row>
      </sheetData>
      <sheetData sheetId="32">
        <row r="4">
          <cell r="J4">
            <v>405.23067801586052</v>
          </cell>
        </row>
      </sheetData>
      <sheetData sheetId="33">
        <row r="4">
          <cell r="J4">
            <v>1.1541742658849035</v>
          </cell>
        </row>
      </sheetData>
      <sheetData sheetId="34">
        <row r="4">
          <cell r="J4">
            <v>16.580297011761115</v>
          </cell>
        </row>
      </sheetData>
      <sheetData sheetId="35">
        <row r="4">
          <cell r="J4">
            <v>15.588167387688159</v>
          </cell>
        </row>
      </sheetData>
      <sheetData sheetId="36">
        <row r="4">
          <cell r="J4">
            <v>22.274069667165843</v>
          </cell>
        </row>
      </sheetData>
      <sheetData sheetId="37">
        <row r="4">
          <cell r="J4">
            <v>18.561471881793377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P30" sqref="P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50+1</f>
        <v>51</v>
      </c>
      <c r="J2" t="s">
        <v>6</v>
      </c>
      <c r="K2" s="9">
        <f>17.52+249.13</f>
        <v>266.64999999999998</v>
      </c>
      <c r="M2" t="s">
        <v>58</v>
      </c>
      <c r="N2" s="9">
        <f>388.84</f>
        <v>388.84</v>
      </c>
      <c r="P2" t="s">
        <v>8</v>
      </c>
      <c r="Q2" s="10">
        <f>N2+K2+H2</f>
        <v>706.49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0.14728232085410972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4796.8418470252964</v>
      </c>
      <c r="D7" s="20">
        <f>(C7*[1]Feuil1!$K$2-C4)/C4</f>
        <v>0.60944365399827605</v>
      </c>
      <c r="E7" s="31">
        <f>C7-C7/(1+D7)</f>
        <v>1816.4070644166013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1343.7096688823801</v>
      </c>
    </row>
    <row r="9" spans="2:20">
      <c r="M9" s="17" t="str">
        <f>IF(C13&gt;C7*Params!F8,B13,"Others")</f>
        <v>ETH</v>
      </c>
      <c r="N9" s="18">
        <f>IF(C13&gt;C7*0.1,C13,C7)</f>
        <v>1307.4445585124715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405.23067801586052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388.84</v>
      </c>
    </row>
    <row r="12" spans="2:20">
      <c r="B12" s="7" t="s">
        <v>4</v>
      </c>
      <c r="C12" s="1">
        <f>[2]BTC!J4</f>
        <v>1343.7096688823801</v>
      </c>
      <c r="D12" s="20">
        <f>C12/$C$7</f>
        <v>0.2801238214088016</v>
      </c>
      <c r="M12" s="17" t="str">
        <f>IF(OR(M11="",M11="Others"),"",IF(C16&gt;C7*Params!F8,B16,"Others"))</f>
        <v>USDC</v>
      </c>
      <c r="N12" s="21">
        <f>IF(OR(M11="",M11="Others"),"",IF(C16&gt;$C$7*Params!F$8,C16,SUM(C16:C57)))</f>
        <v>266.64999999999998</v>
      </c>
    </row>
    <row r="13" spans="2:20">
      <c r="B13" s="7" t="s">
        <v>19</v>
      </c>
      <c r="C13" s="1">
        <f>[2]ETH!J4</f>
        <v>1307.4445585124715</v>
      </c>
      <c r="D13" s="20">
        <f t="shared" ref="D13:D51" si="0">C13/$C$7</f>
        <v>0.27256361585555872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1084.9669416145848</v>
      </c>
      <c r="Q13" s="23"/>
    </row>
    <row r="14" spans="2:20">
      <c r="B14" s="7" t="s">
        <v>24</v>
      </c>
      <c r="C14" s="1">
        <f>[2]SOL!J4</f>
        <v>405.23067801586052</v>
      </c>
      <c r="D14" s="20">
        <f t="shared" si="0"/>
        <v>8.4478640517856432E-2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388.84</v>
      </c>
      <c r="D15" s="20">
        <f t="shared" si="0"/>
        <v>8.1061667738980062E-2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266.64999999999998</v>
      </c>
      <c r="D16" s="20">
        <f t="shared" si="0"/>
        <v>5.5588657809379258E-2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225.81401794872275</v>
      </c>
      <c r="D17" s="20">
        <f t="shared" si="0"/>
        <v>4.7075560368695202E-2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146.44</v>
      </c>
      <c r="D18" s="20">
        <f>C18/$C$7</f>
        <v>3.0528419462237014E-2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69.666666666666671</v>
      </c>
      <c r="D19" s="20">
        <f>C19/$C$7</f>
        <v>1.4523444567985834E-2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52.28498065248251</v>
      </c>
      <c r="D20" s="20">
        <f t="shared" si="0"/>
        <v>1.0899875859969495E-2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7" t="s">
        <v>5</v>
      </c>
      <c r="C21" s="1">
        <f>H$2</f>
        <v>51</v>
      </c>
      <c r="D21" s="20">
        <f t="shared" si="0"/>
        <v>1.0631995305750394E-2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31</v>
      </c>
      <c r="C22" s="9">
        <f>[2]MATIC!$J$4</f>
        <v>49.539531203793167</v>
      </c>
      <c r="D22" s="20">
        <f t="shared" si="0"/>
        <v>1.0327530651133414E-2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37</v>
      </c>
      <c r="C23" s="9">
        <f>[2]NEAR!$J$4</f>
        <v>47.682572889618442</v>
      </c>
      <c r="D23" s="20">
        <f t="shared" si="0"/>
        <v>9.9404096299710639E-3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44.78360268149013</v>
      </c>
      <c r="D24" s="20">
        <f t="shared" si="0"/>
        <v>9.3360598722390942E-3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43.601421951025941</v>
      </c>
      <c r="D25" s="20">
        <f t="shared" si="0"/>
        <v>9.089610068771568E-3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9.028857190040188E-3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56</v>
      </c>
      <c r="C27" s="9">
        <f>[2]MINA!$J$4</f>
        <v>40.803865054112393</v>
      </c>
      <c r="D27" s="20">
        <f t="shared" si="0"/>
        <v>8.5064019943489316E-3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44</v>
      </c>
      <c r="C28" s="9">
        <f>[2]ADA!$J$4</f>
        <v>39.903290851736891</v>
      </c>
      <c r="D28" s="20">
        <f t="shared" si="0"/>
        <v>8.3186588435227304E-3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22.976624829143372</v>
      </c>
      <c r="D29" s="20">
        <f t="shared" si="0"/>
        <v>4.7899483789302011E-3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22.274069667165843</v>
      </c>
      <c r="D30" s="20">
        <f t="shared" si="0"/>
        <v>4.6434863557110687E-3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18.561471881793377</v>
      </c>
      <c r="D31" s="20">
        <f t="shared" si="0"/>
        <v>3.8695192532361786E-3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16.580297011761115</v>
      </c>
      <c r="D32" s="20">
        <f t="shared" si="0"/>
        <v>3.456502745039048E-3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15.838263648004725</v>
      </c>
      <c r="D33" s="20">
        <f t="shared" si="0"/>
        <v>3.3018106815063402E-3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15.588167387688159</v>
      </c>
      <c r="D34" s="20">
        <f t="shared" si="0"/>
        <v>3.2496729900225859E-3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13.594082086830273</v>
      </c>
      <c r="D35" s="20">
        <f t="shared" si="0"/>
        <v>2.8339650379051958E-3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13.176600244254104</v>
      </c>
      <c r="D36" s="20">
        <f t="shared" si="0"/>
        <v>2.746932391032532E-3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13.05123845566113</v>
      </c>
      <c r="D37" s="20">
        <f t="shared" si="0"/>
        <v>2.7207981567611401E-3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11.209108633420239</v>
      </c>
      <c r="D38" s="20">
        <f t="shared" si="0"/>
        <v>2.3367684386700039E-3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11.171670736195841</v>
      </c>
      <c r="D39" s="20">
        <f t="shared" si="0"/>
        <v>2.328963741659279E-3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10.506142832841254</v>
      </c>
      <c r="D40" s="20">
        <f t="shared" si="0"/>
        <v>2.1902208094178696E-3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1.6323239851769723E-3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5.5821740593651192</v>
      </c>
      <c r="D42" s="20">
        <f t="shared" si="0"/>
        <v>1.1637185959814033E-3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4.8201151153401103</v>
      </c>
      <c r="D43" s="20">
        <f t="shared" si="0"/>
        <v>1.0048517897935799E-3</v>
      </c>
    </row>
    <row r="44" spans="2:14">
      <c r="B44" s="22" t="s">
        <v>23</v>
      </c>
      <c r="C44" s="9">
        <f>[2]LUNA!J4</f>
        <v>4.7039707233226169</v>
      </c>
      <c r="D44" s="20">
        <f t="shared" si="0"/>
        <v>9.8063911075986954E-4</v>
      </c>
    </row>
    <row r="45" spans="2:14">
      <c r="B45" s="22" t="s">
        <v>36</v>
      </c>
      <c r="C45" s="9">
        <f>[2]GRT!$J$4</f>
        <v>4.1969983998912488</v>
      </c>
      <c r="D45" s="20">
        <f t="shared" si="0"/>
        <v>8.7495033893893474E-4</v>
      </c>
    </row>
    <row r="46" spans="2:14">
      <c r="B46" s="22" t="s">
        <v>35</v>
      </c>
      <c r="C46" s="9">
        <f>[2]AMP!$J$4</f>
        <v>3.3489004063696499</v>
      </c>
      <c r="D46" s="20">
        <f t="shared" si="0"/>
        <v>6.9814692941073931E-4</v>
      </c>
    </row>
    <row r="47" spans="2:14">
      <c r="B47" s="22" t="s">
        <v>63</v>
      </c>
      <c r="C47" s="10">
        <f>[2]ACE!$J$4</f>
        <v>2.693270015888988</v>
      </c>
      <c r="D47" s="20">
        <f t="shared" si="0"/>
        <v>5.6146733658921587E-4</v>
      </c>
    </row>
    <row r="48" spans="2:14">
      <c r="B48" s="22" t="s">
        <v>61</v>
      </c>
      <c r="C48" s="10">
        <f>[2]SEI!$J$4</f>
        <v>2.3020027699726251</v>
      </c>
      <c r="D48" s="20">
        <f t="shared" si="0"/>
        <v>4.798996596896736E-4</v>
      </c>
    </row>
    <row r="49" spans="2:4">
      <c r="B49" s="22" t="s">
        <v>39</v>
      </c>
      <c r="C49" s="9">
        <f>[2]SHPING!$J$4</f>
        <v>2.235062682892873</v>
      </c>
      <c r="D49" s="20">
        <f t="shared" si="0"/>
        <v>4.6594462652107659E-4</v>
      </c>
    </row>
    <row r="50" spans="2:4">
      <c r="B50" s="22" t="s">
        <v>49</v>
      </c>
      <c r="C50" s="9">
        <f>[2]KAVA!$J$4</f>
        <v>2.010016807019757</v>
      </c>
      <c r="D50" s="20">
        <f t="shared" si="0"/>
        <v>4.1902920111202847E-4</v>
      </c>
    </row>
    <row r="51" spans="2:4">
      <c r="B51" s="7" t="s">
        <v>25</v>
      </c>
      <c r="C51" s="1">
        <f>[2]POLIS!J4</f>
        <v>1.9799644151633566</v>
      </c>
      <c r="D51" s="20">
        <f t="shared" si="0"/>
        <v>4.1276416406999276E-4</v>
      </c>
    </row>
    <row r="52" spans="2:4">
      <c r="B52" s="22" t="s">
        <v>62</v>
      </c>
      <c r="C52" s="10">
        <f>[2]MEME!$J$4</f>
        <v>1.4254431806755152</v>
      </c>
      <c r="D52" s="20">
        <f>C52/$C$7</f>
        <v>2.971628471677645E-4</v>
      </c>
    </row>
    <row r="53" spans="2:4">
      <c r="B53" s="7" t="s">
        <v>27</v>
      </c>
      <c r="C53" s="1">
        <f>[2]ATLAS!O47</f>
        <v>1.327161458389476</v>
      </c>
      <c r="D53" s="20">
        <f>C53/$C$7</f>
        <v>2.7667400775626972E-4</v>
      </c>
    </row>
    <row r="54" spans="2:4">
      <c r="B54" s="22" t="s">
        <v>42</v>
      </c>
      <c r="C54" s="9">
        <f>[2]TRX!$J$4</f>
        <v>1.1541742658849035</v>
      </c>
      <c r="D54" s="20">
        <f>C54/$C$7</f>
        <v>2.4061128190012158E-4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2024-02-06T09:52:30Z</dcterms:modified>
</cp:coreProperties>
</file>