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Q2"/>
  <c r="K2"/>
  <c r="T2"/>
  <c r="H2"/>
  <c r="C50" l="1"/>
  <c r="C26" i="2" l="1"/>
  <c r="C14" i="1" l="1"/>
  <c r="C4"/>
  <c r="C36"/>
  <c r="C25"/>
  <c r="C45" l="1"/>
  <c r="C47" l="1"/>
  <c r="C46" l="1"/>
  <c r="C48"/>
  <c r="C18"/>
  <c r="C19"/>
  <c r="C44" l="1"/>
  <c r="C31" l="1"/>
  <c r="C35" l="1"/>
  <c r="C24"/>
  <c r="C39" l="1"/>
  <c r="C33" l="1"/>
  <c r="C34" l="1"/>
  <c r="C30" l="1"/>
  <c r="C23" l="1"/>
  <c r="C49" l="1"/>
  <c r="C22" l="1"/>
  <c r="C26" l="1"/>
  <c r="C29" l="1"/>
  <c r="C32"/>
  <c r="C28"/>
  <c r="C13" l="1"/>
  <c r="C12" l="1"/>
  <c r="C41" l="1"/>
  <c r="C37" l="1"/>
  <c r="C42" l="1"/>
  <c r="C15"/>
  <c r="C38" l="1"/>
  <c r="C40" l="1"/>
  <c r="C27" l="1"/>
  <c r="C43" l="1"/>
  <c r="C16" l="1"/>
  <c r="C20" l="1"/>
  <c r="C17" l="1"/>
  <c r="C21" l="1"/>
  <c r="C7" l="1"/>
  <c r="D21" l="1"/>
  <c r="D20"/>
  <c r="M9"/>
  <c r="D39"/>
  <c r="D30"/>
  <c r="M8"/>
  <c r="D35"/>
  <c r="D16"/>
  <c r="D32"/>
  <c r="D49"/>
  <c r="N9"/>
  <c r="D45"/>
  <c r="D34"/>
  <c r="D29"/>
  <c r="D27"/>
  <c r="D36"/>
  <c r="D12"/>
  <c r="D47"/>
  <c r="D50"/>
  <c r="D37"/>
  <c r="D40"/>
  <c r="D17"/>
  <c r="D13"/>
  <c r="D18"/>
  <c r="D43"/>
  <c r="D31"/>
  <c r="D23"/>
  <c r="D24"/>
  <c r="D41"/>
  <c r="D7"/>
  <c r="E7" s="1"/>
  <c r="D33"/>
  <c r="D42"/>
  <c r="N8"/>
  <c r="D22"/>
  <c r="D19"/>
  <c r="D26"/>
  <c r="D48"/>
  <c r="D14"/>
  <c r="Q3"/>
  <c r="D25"/>
  <c r="D28"/>
  <c r="D15"/>
  <c r="D44"/>
  <c r="D38"/>
  <c r="D46"/>
  <c r="N10" l="1"/>
  <c r="M10"/>
  <c r="N11" l="1"/>
  <c r="M11"/>
  <c r="N12" l="1"/>
  <c r="M12"/>
  <c r="N13" l="1"/>
  <c r="M13"/>
  <c r="M14" l="1"/>
  <c r="N14"/>
  <c r="N15" l="1"/>
  <c r="M15"/>
  <c r="M16" l="1"/>
  <c r="N16"/>
  <c r="N17" l="1"/>
  <c r="M17"/>
  <c r="N18" l="1"/>
  <c r="M18"/>
  <c r="M19" l="1"/>
  <c r="N19"/>
  <c r="M20" l="1"/>
  <c r="N20"/>
  <c r="M21" l="1"/>
  <c r="M22" s="1"/>
  <c r="N21"/>
  <c r="M23" l="1"/>
  <c r="N23"/>
  <c r="N24" l="1"/>
  <c r="M24"/>
  <c r="N25" l="1"/>
  <c r="M25"/>
  <c r="M26" l="1"/>
  <c r="N26"/>
  <c r="M27" l="1"/>
  <c r="N27"/>
  <c r="M28" l="1"/>
  <c r="N28"/>
  <c r="N29" l="1"/>
  <c r="M29"/>
  <c r="M30" l="1"/>
  <c r="N30"/>
  <c r="M31" l="1"/>
  <c r="N31"/>
  <c r="N32" l="1"/>
  <c r="M32"/>
  <c r="N33" l="1"/>
  <c r="M33"/>
  <c r="N34" l="1"/>
  <c r="M34"/>
  <c r="M35" l="1"/>
  <c r="N35"/>
  <c r="M36" l="1"/>
  <c r="N36"/>
  <c r="M37" l="1"/>
  <c r="N37"/>
  <c r="M38" l="1"/>
  <c r="N38"/>
  <c r="N39" l="1"/>
  <c r="M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<sst xmlns="http://schemas.openxmlformats.org/spreadsheetml/2006/main" count="100" uniqueCount="62">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</sst>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1301.100265840412</c:v>
                </c:pt>
                <c:pt idx="1">
                  <c:v>1217.4108460322166</c:v>
                </c:pt>
                <c:pt idx="2">
                  <c:v>283.14999999999998</c:v>
                </c:pt>
                <c:pt idx="3">
                  <c:v>240.89380159501317</c:v>
                </c:pt>
                <c:pt idx="4">
                  <c:v>933.056620380141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1217.4108460322166</v>
          </cell>
        </row>
      </sheetData>
      <sheetData sheetId="1">
        <row r="4">
          <cell r="J4">
            <v>1301.100265840412</v>
          </cell>
        </row>
      </sheetData>
      <sheetData sheetId="2">
        <row r="2">
          <cell r="Y2">
            <v>61.82</v>
          </cell>
        </row>
      </sheetData>
      <sheetData sheetId="3">
        <row r="4">
          <cell r="J4">
            <v>3.3550627292481945</v>
          </cell>
        </row>
      </sheetData>
      <sheetData sheetId="4">
        <row r="47">
          <cell r="M47">
            <v>123.85</v>
          </cell>
          <cell r="O47">
            <v>1.4656207741438649</v>
          </cell>
        </row>
      </sheetData>
      <sheetData sheetId="5">
        <row r="4">
          <cell r="C4">
            <v>-102.66666666666667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48.42031803846092</v>
          </cell>
        </row>
      </sheetData>
      <sheetData sheetId="8">
        <row r="4">
          <cell r="J4">
            <v>9.8809931511411211</v>
          </cell>
        </row>
      </sheetData>
      <sheetData sheetId="9">
        <row r="4">
          <cell r="J4">
            <v>20.080290504502795</v>
          </cell>
        </row>
      </sheetData>
      <sheetData sheetId="10">
        <row r="4">
          <cell r="J4">
            <v>12.463700479636088</v>
          </cell>
        </row>
      </sheetData>
      <sheetData sheetId="11">
        <row r="4">
          <cell r="J4">
            <v>50.456658950580113</v>
          </cell>
        </row>
      </sheetData>
      <sheetData sheetId="12">
        <row r="4">
          <cell r="J4">
            <v>2.499501268203336</v>
          </cell>
        </row>
      </sheetData>
      <sheetData sheetId="13">
        <row r="4">
          <cell r="J4">
            <v>160.70099032662608</v>
          </cell>
        </row>
      </sheetData>
      <sheetData sheetId="14">
        <row r="4">
          <cell r="J4">
            <v>6.3481252647539108</v>
          </cell>
        </row>
      </sheetData>
      <sheetData sheetId="15">
        <row r="4">
          <cell r="J4">
            <v>40.927316720072042</v>
          </cell>
        </row>
      </sheetData>
      <sheetData sheetId="16">
        <row r="4">
          <cell r="J4">
            <v>6.1828021859247455</v>
          </cell>
        </row>
      </sheetData>
      <sheetData sheetId="17">
        <row r="4">
          <cell r="J4">
            <v>11.298911917536843</v>
          </cell>
        </row>
      </sheetData>
      <sheetData sheetId="18">
        <row r="4">
          <cell r="J4">
            <v>12.511413848889399</v>
          </cell>
        </row>
      </sheetData>
      <sheetData sheetId="19">
        <row r="4">
          <cell r="J4">
            <v>8.4087759863130564</v>
          </cell>
        </row>
      </sheetData>
      <sheetData sheetId="20">
        <row r="4">
          <cell r="J4">
            <v>12.176470186126949</v>
          </cell>
        </row>
      </sheetData>
      <sheetData sheetId="21">
        <row r="4">
          <cell r="J4">
            <v>4.068561166273267</v>
          </cell>
        </row>
      </sheetData>
      <sheetData sheetId="22">
        <row r="4">
          <cell r="J4">
            <v>26.588210609926918</v>
          </cell>
        </row>
      </sheetData>
      <sheetData sheetId="23">
        <row r="4">
          <cell r="J4">
            <v>45.261817631313015</v>
          </cell>
        </row>
      </sheetData>
      <sheetData sheetId="24">
        <row r="4">
          <cell r="J4">
            <v>39.781455517917799</v>
          </cell>
        </row>
      </sheetData>
      <sheetData sheetId="25">
        <row r="4">
          <cell r="J4">
            <v>44.350722271694075</v>
          </cell>
        </row>
      </sheetData>
      <sheetData sheetId="26">
        <row r="4">
          <cell r="J4">
            <v>4.3663134143058846</v>
          </cell>
        </row>
      </sheetData>
      <sheetData sheetId="27">
        <row r="4">
          <cell r="J4">
            <v>240.89380159501317</v>
          </cell>
        </row>
      </sheetData>
      <sheetData sheetId="28">
        <row r="4">
          <cell r="J4">
            <v>0.96537538816080193</v>
          </cell>
        </row>
      </sheetData>
      <sheetData sheetId="29">
        <row r="4">
          <cell r="J4">
            <v>11.977939872081782</v>
          </cell>
        </row>
      </sheetData>
      <sheetData sheetId="30">
        <row r="4">
          <cell r="J4">
            <v>19.623040249976569</v>
          </cell>
        </row>
      </sheetData>
      <sheetData sheetId="31">
        <row r="4">
          <cell r="J4">
            <v>4.3873152195324128</v>
          </cell>
        </row>
      </sheetData>
      <sheetData sheetId="32">
        <row r="4">
          <cell r="J4">
            <v>2.4034100726226928</v>
          </cell>
        </row>
      </sheetData>
      <sheetData sheetId="33">
        <row r="4">
          <cell r="J4">
            <v>2.5630232942212894</v>
          </cell>
        </row>
      </sheetData>
      <sheetData sheetId="34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J34" sqref="J34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0.19</f>
        <v>0.19</v>
      </c>
      <c r="J2" t="s">
        <v>6</v>
      </c>
      <c r="K2" s="9">
        <f>9.93+37.53+0.82</f>
        <v>48.28</v>
      </c>
      <c r="M2" t="s">
        <v>61</v>
      </c>
      <c r="N2" s="9">
        <f>283.15</f>
        <v>283.14999999999998</v>
      </c>
      <c r="P2" t="s">
        <v>8</v>
      </c>
      <c r="Q2" s="10">
        <f>N2+K2+H2</f>
        <v>331.61999999999995</v>
      </c>
      <c r="S2" s="7" t="s">
        <v>1</v>
      </c>
      <c r="T2" s="7">
        <f>3*3</f>
        <v>9</v>
      </c>
    </row>
    <row r="3" spans="2:20">
      <c r="B3" s="26"/>
      <c r="C3" s="11"/>
      <c r="D3" s="7"/>
      <c r="E3" s="7"/>
      <c r="Q3" s="30">
        <f>Q2/C7</f>
        <v>8.2831021320967091E-2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4003.5725107744947</v>
      </c>
      <c r="D7" s="20">
        <f>(C7*[1]Feuil1!$K$2-C4)/C4</f>
        <v>0.49291196271863691</v>
      </c>
      <c r="E7" s="31">
        <f>C7-C7/(1+D7)</f>
        <v>1321.852080666968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1301.100265840412</v>
      </c>
    </row>
    <row r="9" spans="2:20">
      <c r="M9" s="17" t="str">
        <f>IF(C13&gt;C7*[2]Params!F8,B13,"Others")</f>
        <v>ETH</v>
      </c>
      <c r="N9" s="18">
        <f>IF(C13&gt;C7*0.1,C13,C7)</f>
        <v>1217.4108460322166</v>
      </c>
    </row>
    <row r="10" spans="2:20">
      <c r="M10" s="17" t="str">
        <f>IF(OR(M9="",M9="Others"),"",IF(C14&gt;C7*[2]Params!F8,B14,"Others"))</f>
        <v>FDUSD</v>
      </c>
      <c r="N10" s="18">
        <f>IF(OR(M9="",M9="Others"),"",IF(C14&gt;$C$7*[2]Params!F8,C14,SUM(C14:C39)))</f>
        <v>283.14999999999998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SOL</v>
      </c>
      <c r="N11" s="18">
        <f>IF(OR(M10="",M10="Others"),"",IF(C15&gt;$C$7*[2]Params!F$8,C15,SUM(C15:C39)))</f>
        <v>240.89380159501317</v>
      </c>
    </row>
    <row r="12" spans="2:20">
      <c r="B12" s="7" t="s">
        <v>4</v>
      </c>
      <c r="C12" s="1">
        <f>[2]BTC!J4</f>
        <v>1301.100265840412</v>
      </c>
      <c r="D12" s="20">
        <f>C12/$C$7</f>
        <v>0.32498481352313835</v>
      </c>
      <c r="M12" s="17" t="str">
        <f>IF(OR(M11="",M11="Others"),"",IF(C16&gt;C7*[2]Params!F8,B16,"Others"))</f>
        <v>Others</v>
      </c>
      <c r="N12" s="21">
        <f>IF(OR(M11="",M11="Others"),"",IF(C16&gt;$C$7*[2]Params!F$8,C16,SUM(C16:C39)))</f>
        <v>933.056620380141</v>
      </c>
    </row>
    <row r="13" spans="2:20">
      <c r="B13" s="7" t="s">
        <v>19</v>
      </c>
      <c r="C13" s="1">
        <f>[2]ETH!J4</f>
        <v>1217.4108460322166</v>
      </c>
      <c r="D13" s="20">
        <f t="shared" ref="D13:D50" si="0">C13/$C$7</f>
        <v>0.30408112823132244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61</v>
      </c>
      <c r="C14" s="1">
        <f>$N$2</f>
        <v>283.14999999999998</v>
      </c>
      <c r="D14" s="20">
        <f t="shared" si="0"/>
        <v>7.072433413856774E-2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240.89380159501317</v>
      </c>
      <c r="D15" s="20">
        <f t="shared" si="0"/>
        <v>6.0169711163395929E-2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160.70099032662608</v>
      </c>
      <c r="D16" s="20">
        <f t="shared" si="0"/>
        <v>4.0139397973720806E-2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[2]ATLAS!M47</f>
        <v>123.85</v>
      </c>
      <c r="D17" s="20">
        <f t="shared" si="0"/>
        <v>3.0934871209823824E-2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22</v>
      </c>
      <c r="C18" s="1">
        <f>-[2]BIGTIME!$C$4</f>
        <v>102.66666666666667</v>
      </c>
      <c r="D18" s="20">
        <f>C18/$C$7</f>
        <v>2.5643763511305984E-2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21</v>
      </c>
      <c r="C19" s="1">
        <f>[2]DefiCake!$Y$2</f>
        <v>61.82</v>
      </c>
      <c r="D19" s="20">
        <f>C19/$C$7</f>
        <v>1.5441209028593531E-2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47</v>
      </c>
      <c r="C20" s="9">
        <f>[2]AVAX!$J$4</f>
        <v>50.456658950580113</v>
      </c>
      <c r="D20" s="20">
        <f t="shared" si="0"/>
        <v>1.2602908730837305E-2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38</v>
      </c>
      <c r="C21" s="9">
        <f>[2]NEAR!$J$4</f>
        <v>44.350722271694075</v>
      </c>
      <c r="D21" s="20">
        <f t="shared" si="0"/>
        <v>1.1077786689846761E-2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45</v>
      </c>
      <c r="C22" s="9">
        <f>[2]ADA!$J$4</f>
        <v>48.42031803846092</v>
      </c>
      <c r="D22" s="20">
        <f t="shared" si="0"/>
        <v>1.2094277775199822E-2</v>
      </c>
      <c r="M22" s="17" t="str">
        <f>IF(OR(M21="",M21="Others"),"",IF(C26&gt;C7*[2]Params!F8,B26,"Others"))</f>
        <v/>
      </c>
      <c r="N22" s="18"/>
    </row>
    <row r="23" spans="2:17">
      <c r="B23" s="22" t="s">
        <v>32</v>
      </c>
      <c r="C23" s="9">
        <f>[2]MATIC!$J$4</f>
        <v>45.261817631313015</v>
      </c>
      <c r="D23" s="20">
        <f t="shared" si="0"/>
        <v>1.1305357280155037E-2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39.781455517917799</v>
      </c>
      <c r="D24" s="20">
        <f t="shared" si="0"/>
        <v>9.936489325685284E-3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6</v>
      </c>
      <c r="C25" s="1">
        <f>$K$2</f>
        <v>48.28</v>
      </c>
      <c r="D25" s="20">
        <f t="shared" si="0"/>
        <v>1.2059229568108957E-2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42</v>
      </c>
      <c r="C26" s="1">
        <f>[2]DOT!$J$4</f>
        <v>40.927316720072042</v>
      </c>
      <c r="D26" s="20">
        <f t="shared" si="0"/>
        <v>1.0222699004433572E-2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7" t="s">
        <v>49</v>
      </c>
      <c r="C27" s="1">
        <f>[2]LUNC!J4</f>
        <v>26.588210609926918</v>
      </c>
      <c r="D27" s="20">
        <f t="shared" si="0"/>
        <v>6.6411212831470369E-3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20.080290504502795</v>
      </c>
      <c r="D28" s="20">
        <f t="shared" si="0"/>
        <v>5.0155930610629165E-3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41</v>
      </c>
      <c r="C29" s="1">
        <f>[2]XRP!$J$4</f>
        <v>19.623040249976569</v>
      </c>
      <c r="D29" s="20">
        <f t="shared" si="0"/>
        <v>4.9013825020445233E-3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52</v>
      </c>
      <c r="C30" s="9">
        <f>[2]LDO!$J$4</f>
        <v>12.511413848889399</v>
      </c>
      <c r="D30" s="20">
        <f t="shared" si="0"/>
        <v>3.1250623824642691E-3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12.176470186126949</v>
      </c>
      <c r="D31" s="20">
        <f t="shared" si="0"/>
        <v>3.0414011869042928E-3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12.463700479636088</v>
      </c>
      <c r="D32" s="20">
        <f t="shared" si="0"/>
        <v>3.1131446841773259E-3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11.977939872081782</v>
      </c>
      <c r="D33" s="20">
        <f t="shared" si="0"/>
        <v>2.9918128970679338E-3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53</v>
      </c>
      <c r="C34" s="9">
        <f>[2]ICP!$J$4</f>
        <v>11.298911917536843</v>
      </c>
      <c r="D34" s="20">
        <f t="shared" si="0"/>
        <v>2.8222073878090091E-3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46</v>
      </c>
      <c r="C35" s="9">
        <f>[2]ALGO!$J$4</f>
        <v>9.8809931511411211</v>
      </c>
      <c r="D35" s="20">
        <f t="shared" si="0"/>
        <v>2.4680440093314644E-3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7" t="s">
        <v>1</v>
      </c>
      <c r="C36" s="1">
        <f>$T$2</f>
        <v>9</v>
      </c>
      <c r="D36" s="20">
        <f t="shared" si="0"/>
        <v>2.2479922558612388E-3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54</v>
      </c>
      <c r="C37" s="9">
        <f>[2]LINK!$J$4</f>
        <v>8.4087759863130564</v>
      </c>
      <c r="D37" s="20">
        <f t="shared" si="0"/>
        <v>2.1003181442781891E-3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33</v>
      </c>
      <c r="C38" s="1">
        <f>[2]EGLD!$J$4</f>
        <v>6.1828021859247455</v>
      </c>
      <c r="D38" s="20">
        <f t="shared" si="0"/>
        <v>1.5443212703867518E-3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6.3481252647539108</v>
      </c>
      <c r="D39" s="20">
        <f t="shared" si="0"/>
        <v>1.5856151593782075E-3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23</v>
      </c>
      <c r="C40" s="9">
        <f>[2]LUNA!J4</f>
        <v>4.068561166273267</v>
      </c>
      <c r="D40" s="20">
        <f t="shared" si="0"/>
        <v>1.0162326660311193E-3</v>
      </c>
    </row>
    <row r="41" spans="2:14">
      <c r="B41" s="22" t="s">
        <v>56</v>
      </c>
      <c r="C41" s="9">
        <f>[2]SHIB!$J$4</f>
        <v>4.3663134143058846</v>
      </c>
      <c r="D41" s="20">
        <f t="shared" si="0"/>
        <v>1.0906043046691859E-3</v>
      </c>
    </row>
    <row r="42" spans="2:14">
      <c r="B42" s="22" t="s">
        <v>37</v>
      </c>
      <c r="C42" s="9">
        <f>[2]GRT!$J$4</f>
        <v>4.3873152195324128</v>
      </c>
      <c r="D42" s="20">
        <f t="shared" si="0"/>
        <v>1.0958500708367794E-3</v>
      </c>
    </row>
    <row r="43" spans="2:14">
      <c r="B43" s="7" t="s">
        <v>28</v>
      </c>
      <c r="C43" s="1">
        <f>[2]ATLAS!O47</f>
        <v>1.4656207741438649</v>
      </c>
      <c r="D43" s="20">
        <f t="shared" si="0"/>
        <v>3.6607823892275136E-4</v>
      </c>
    </row>
    <row r="44" spans="2:14">
      <c r="B44" s="7" t="s">
        <v>25</v>
      </c>
      <c r="C44" s="1">
        <f>[2]POLIS!J4</f>
        <v>3.3550627292481945</v>
      </c>
      <c r="D44" s="20">
        <f t="shared" si="0"/>
        <v>8.3801722591984591E-4</v>
      </c>
    </row>
    <row r="45" spans="2:14">
      <c r="B45" s="22" t="s">
        <v>36</v>
      </c>
      <c r="C45" s="9">
        <f>[2]AMP!$J$4</f>
        <v>2.499501268203336</v>
      </c>
      <c r="D45" s="20">
        <f t="shared" si="0"/>
        <v>6.243177216040494E-4</v>
      </c>
    </row>
    <row r="46" spans="2:14">
      <c r="B46" s="22" t="s">
        <v>40</v>
      </c>
      <c r="C46" s="9">
        <f>[2]SHPING!$J$4</f>
        <v>2.5630232942212894</v>
      </c>
      <c r="D46" s="20">
        <f t="shared" si="0"/>
        <v>6.4018405744460216E-4</v>
      </c>
    </row>
    <row r="47" spans="2:14">
      <c r="B47" s="22" t="s">
        <v>50</v>
      </c>
      <c r="C47" s="9">
        <f>[2]KAVA!$J$4</f>
        <v>2.4034100726226928</v>
      </c>
      <c r="D47" s="20">
        <f t="shared" si="0"/>
        <v>6.0031635899052344E-4</v>
      </c>
    </row>
    <row r="48" spans="2:14">
      <c r="B48" s="7" t="s">
        <v>27</v>
      </c>
      <c r="C48" s="1">
        <f>[2]Ayman!$E$9</f>
        <v>1.6967935999999999</v>
      </c>
      <c r="D48" s="20">
        <f t="shared" si="0"/>
        <v>4.2381987473276802E-4</v>
      </c>
    </row>
    <row r="49" spans="2:4">
      <c r="B49" s="22" t="s">
        <v>43</v>
      </c>
      <c r="C49" s="9">
        <f>[2]TRX!$J$4</f>
        <v>0.96537538816080193</v>
      </c>
      <c r="D49" s="20">
        <f t="shared" si="0"/>
        <v>2.4112848850939113E-4</v>
      </c>
    </row>
    <row r="50" spans="2:4">
      <c r="B50" s="7" t="s">
        <v>5</v>
      </c>
      <c r="C50" s="1">
        <f>H$2</f>
        <v>0.19</v>
      </c>
      <c r="D50" s="20">
        <f t="shared" si="0"/>
        <v>4.7457614290403927E-5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2023-12-06T09:57:26Z</dcterms:modified>
</cp:coreProperties>
</file>