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 l="1"/>
  <c r="C46" l="1"/>
  <c r="C25"/>
  <c r="C29" l="1"/>
  <c r="T2"/>
  <c r="C24" i="2" l="1"/>
  <c r="C40" i="1" l="1"/>
  <c r="C4"/>
  <c r="C37"/>
  <c r="C28"/>
  <c r="Q2" l="1"/>
  <c r="C45" l="1"/>
  <c r="C48" l="1"/>
  <c r="C44" l="1"/>
  <c r="C43" l="1"/>
  <c r="C17" l="1"/>
  <c r="C39" l="1"/>
  <c r="C50" l="1"/>
  <c r="C34" l="1"/>
  <c r="C49"/>
  <c r="C23"/>
  <c r="C47"/>
  <c r="C35"/>
  <c r="C36"/>
  <c r="C38"/>
  <c r="C15"/>
  <c r="C18"/>
  <c r="C31"/>
  <c r="C26" l="1"/>
  <c r="C42"/>
  <c r="C24"/>
  <c r="C32"/>
  <c r="C41"/>
  <c r="C33"/>
  <c r="C27"/>
  <c r="C22"/>
  <c r="C21"/>
  <c r="C14"/>
  <c r="C19"/>
  <c r="C20"/>
  <c r="C12" l="1"/>
  <c r="C16"/>
  <c r="C13" l="1"/>
  <c r="C30" l="1"/>
  <c r="C7" l="1"/>
  <c r="D24" l="1"/>
  <c r="D49"/>
  <c r="D15"/>
  <c r="D27"/>
  <c r="M8"/>
  <c r="D38"/>
  <c r="D26"/>
  <c r="N8"/>
  <c r="D16"/>
  <c r="D41"/>
  <c r="D43"/>
  <c r="D45"/>
  <c r="D50"/>
  <c r="D17"/>
  <c r="D12"/>
  <c r="D23"/>
  <c r="D37"/>
  <c r="D44"/>
  <c r="D42"/>
  <c r="D32"/>
  <c r="N9"/>
  <c r="Q3"/>
  <c r="D47"/>
  <c r="D21"/>
  <c r="D33"/>
  <c r="D36"/>
  <c r="D20"/>
  <c r="D22"/>
  <c r="D48"/>
  <c r="D39"/>
  <c r="D46"/>
  <c r="D25"/>
  <c r="D28"/>
  <c r="D34"/>
  <c r="D40"/>
  <c r="D18"/>
  <c r="D31"/>
  <c r="D19"/>
  <c r="D7"/>
  <c r="E7" s="1"/>
  <c r="D35"/>
  <c r="D14"/>
  <c r="D29"/>
  <c r="D13"/>
  <c r="M9"/>
  <c r="D30"/>
  <c r="M10" l="1"/>
  <c r="N10"/>
  <c r="M11" l="1"/>
  <c r="N11"/>
  <c r="M12" l="1"/>
  <c r="N12"/>
  <c r="N13" l="1"/>
  <c r="M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M28" l="1"/>
  <c r="N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<sst xmlns="http://schemas.openxmlformats.org/spreadsheetml/2006/main" count="95" uniqueCount="60">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</sst>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  <numFmt numFmtId="167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167" fontId="0" fillId="0" borderId="0" xfId="2" applyNumberFormat="1" applyFont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977.45221811637361</c:v>
                </c:pt>
                <c:pt idx="1">
                  <c:v>882.83975799101358</c:v>
                </c:pt>
                <c:pt idx="2">
                  <c:v>802.3237893477251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977.45221811637361</v>
          </cell>
        </row>
      </sheetData>
      <sheetData sheetId="1">
        <row r="4">
          <cell r="J4">
            <v>882.83975799101358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0.83322646476385154</v>
          </cell>
        </row>
      </sheetData>
      <sheetData sheetId="4">
        <row r="46">
          <cell r="M46">
            <v>79.390000000000015</v>
          </cell>
          <cell r="O46">
            <v>0.67446671629061328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27.443842766429018</v>
          </cell>
        </row>
      </sheetData>
      <sheetData sheetId="8">
        <row r="4">
          <cell r="J4">
            <v>7.892619762879785</v>
          </cell>
        </row>
      </sheetData>
      <sheetData sheetId="9">
        <row r="4">
          <cell r="J4">
            <v>18.220760684557444</v>
          </cell>
        </row>
      </sheetData>
      <sheetData sheetId="10">
        <row r="4">
          <cell r="J4">
            <v>11.818401570141916</v>
          </cell>
        </row>
      </sheetData>
      <sheetData sheetId="11">
        <row r="4">
          <cell r="J4">
            <v>32.612353413691977</v>
          </cell>
        </row>
      </sheetData>
      <sheetData sheetId="12">
        <row r="4">
          <cell r="J4">
            <v>1.9966924197032108</v>
          </cell>
        </row>
      </sheetData>
      <sheetData sheetId="13">
        <row r="4">
          <cell r="J4">
            <v>132.09245312559648</v>
          </cell>
        </row>
      </sheetData>
      <sheetData sheetId="14">
        <row r="4">
          <cell r="J4">
            <v>4.1699994280652719</v>
          </cell>
        </row>
      </sheetData>
      <sheetData sheetId="15">
        <row r="4">
          <cell r="J4">
            <v>30.839853141611403</v>
          </cell>
        </row>
      </sheetData>
      <sheetData sheetId="16">
        <row r="4">
          <cell r="J4">
            <v>4.3887661930870587</v>
          </cell>
        </row>
      </sheetData>
      <sheetData sheetId="17">
        <row r="4">
          <cell r="J4">
            <v>6.0500714636536932</v>
          </cell>
        </row>
      </sheetData>
      <sheetData sheetId="18">
        <row r="4">
          <cell r="J4">
            <v>8.939196842162616</v>
          </cell>
        </row>
      </sheetData>
      <sheetData sheetId="19">
        <row r="4">
          <cell r="J4">
            <v>6.8439034976884896</v>
          </cell>
        </row>
      </sheetData>
      <sheetData sheetId="20">
        <row r="4">
          <cell r="J4">
            <v>10.505243246151345</v>
          </cell>
        </row>
      </sheetData>
      <sheetData sheetId="21">
        <row r="4">
          <cell r="J4">
            <v>1.4639119844742674</v>
          </cell>
        </row>
      </sheetData>
      <sheetData sheetId="22">
        <row r="4">
          <cell r="J4">
            <v>29.466339320822136</v>
          </cell>
        </row>
      </sheetData>
      <sheetData sheetId="23">
        <row r="4">
          <cell r="J4">
            <v>31.637024198618263</v>
          </cell>
        </row>
      </sheetData>
      <sheetData sheetId="24">
        <row r="4">
          <cell r="J4">
            <v>27.296062160596172</v>
          </cell>
        </row>
      </sheetData>
      <sheetData sheetId="25">
        <row r="4">
          <cell r="J4">
            <v>27.993538873138039</v>
          </cell>
        </row>
      </sheetData>
      <sheetData sheetId="26">
        <row r="4">
          <cell r="J4">
            <v>3.3728247247230883</v>
          </cell>
        </row>
      </sheetData>
      <sheetData sheetId="27">
        <row r="4">
          <cell r="J4">
            <v>147.98499203209846</v>
          </cell>
        </row>
      </sheetData>
      <sheetData sheetId="28">
        <row r="4">
          <cell r="J4">
            <v>0.70909147307858178</v>
          </cell>
        </row>
      </sheetData>
      <sheetData sheetId="29">
        <row r="4">
          <cell r="J4">
            <v>8.1552663984182985</v>
          </cell>
        </row>
      </sheetData>
      <sheetData sheetId="30">
        <row r="4">
          <cell r="J4">
            <v>20.852294581516873</v>
          </cell>
        </row>
      </sheetData>
      <sheetData sheetId="31">
        <row r="4">
          <cell r="J4">
            <v>5.1181394081989042</v>
          </cell>
        </row>
      </sheetData>
      <sheetData sheetId="32">
        <row r="4">
          <cell r="J4">
            <v>2.7889665116737805</v>
          </cell>
        </row>
      </sheetData>
      <sheetData sheetId="33">
        <row r="4">
          <cell r="J4">
            <v>1.7572064190766319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B33" sqref="B33:D34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13.11+0.15</f>
        <v>13.26</v>
      </c>
      <c r="J2" t="s">
        <v>6</v>
      </c>
      <c r="K2" s="9">
        <v>16.306000000000001</v>
      </c>
      <c r="M2" t="s">
        <v>7</v>
      </c>
      <c r="N2" s="9">
        <f>4.05+3.46</f>
        <v>7.51</v>
      </c>
      <c r="P2" t="s">
        <v>8</v>
      </c>
      <c r="Q2" s="10">
        <f>N2+K2+H2</f>
        <v>37.076000000000001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1">
        <f>Q2/C7</f>
        <v>1.3785006094038982E-2</v>
      </c>
    </row>
    <row r="4" spans="2:20">
      <c r="B4" t="s">
        <v>30</v>
      </c>
      <c r="C4" s="19">
        <f>Investissement!C24</f>
        <v>2329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2689.588945196962</v>
      </c>
      <c r="D7" s="20">
        <f>(C7*[1]Feuil1!$K$2-C4)/C4</f>
        <v>6.2439600507172691E-2</v>
      </c>
      <c r="E7" s="32">
        <f>C7-C7/(1+D7)</f>
        <v>158.06720606652743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977.45221811637361</v>
      </c>
    </row>
    <row r="9" spans="2:20">
      <c r="M9" s="17" t="str">
        <f>IF(C13&gt;C7*[2]Params!F8,B13,"Others")</f>
        <v>BTC</v>
      </c>
      <c r="N9" s="18">
        <f>IF(C13&gt;C7*0.1,C13,C7)</f>
        <v>882.83975799101358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802.3237893477251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977.45221811637361</v>
      </c>
      <c r="D12" s="30">
        <f>C12/$C$7</f>
        <v>0.36342067060540867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882.83975799101358</v>
      </c>
      <c r="D13" s="30">
        <f t="shared" ref="D13:D50" si="0">C13/$C$7</f>
        <v>0.32824337695452643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147.98499203209846</v>
      </c>
      <c r="D14" s="30">
        <f t="shared" si="0"/>
        <v>5.5021415929139811E-2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132.09245312559648</v>
      </c>
      <c r="D15" s="30">
        <f t="shared" si="0"/>
        <v>4.9112505969168899E-2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30">
        <f t="shared" si="0"/>
        <v>2.9517521679948082E-2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30">
        <f t="shared" si="0"/>
        <v>2.5710248446509758E-2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32.612353413691977</v>
      </c>
      <c r="D18" s="30">
        <f>C18/$C$7</f>
        <v>1.2125404319470734E-2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7" t="s">
        <v>49</v>
      </c>
      <c r="C19" s="1">
        <f>[2]LUNC!J4</f>
        <v>29.466339320822136</v>
      </c>
      <c r="D19" s="30">
        <f>C19/$C$7</f>
        <v>1.0955703611677465E-2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32</v>
      </c>
      <c r="C20" s="9">
        <f>[2]MATIC!$J$4</f>
        <v>31.637024198618263</v>
      </c>
      <c r="D20" s="30">
        <f t="shared" si="0"/>
        <v>1.1762772989945288E-2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42</v>
      </c>
      <c r="C21" s="1">
        <f>[2]DOT!$J$4</f>
        <v>30.839853141611403</v>
      </c>
      <c r="D21" s="30">
        <f t="shared" si="0"/>
        <v>1.1466381580979082E-2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27.443842766429018</v>
      </c>
      <c r="D22" s="30">
        <f t="shared" si="0"/>
        <v>1.0203731248761238E-2</v>
      </c>
      <c r="M22" s="17" t="str">
        <f>IF(OR(M21="",M21="Others"),"",IF(C26&gt;C7*[2]Params!F8,B26,"Others"))</f>
        <v/>
      </c>
      <c r="N22" s="18"/>
    </row>
    <row r="23" spans="2:17">
      <c r="B23" s="22" t="s">
        <v>38</v>
      </c>
      <c r="C23" s="9">
        <f>[2]NEAR!$J$4</f>
        <v>27.993538873138039</v>
      </c>
      <c r="D23" s="30">
        <f t="shared" si="0"/>
        <v>1.0408110474698593E-2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27.296062160596172</v>
      </c>
      <c r="D24" s="30">
        <f t="shared" si="0"/>
        <v>1.0148785824443982E-2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30">
        <f t="shared" si="0"/>
        <v>8.4275579386004495E-3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20.852294581516873</v>
      </c>
      <c r="D26" s="30">
        <f t="shared" si="0"/>
        <v>7.752967091404309E-3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18.220760684557444</v>
      </c>
      <c r="D27" s="30">
        <f t="shared" si="0"/>
        <v>6.7745521921094582E-3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16.306000000000001</v>
      </c>
      <c r="D28" s="30">
        <f t="shared" si="0"/>
        <v>6.062636459418483E-3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5</v>
      </c>
      <c r="C29" s="1">
        <f>H$2</f>
        <v>13.26</v>
      </c>
      <c r="D29" s="30">
        <f t="shared" si="0"/>
        <v>4.9301213940812633E-3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44</v>
      </c>
      <c r="C30" s="9">
        <f>[2]LTC!$J$4</f>
        <v>10.505243246151345</v>
      </c>
      <c r="D30" s="30">
        <f t="shared" si="0"/>
        <v>3.9058917404131556E-3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31</v>
      </c>
      <c r="C31" s="9">
        <f>[2]ATOM!$J$4</f>
        <v>11.818401570141916</v>
      </c>
      <c r="D31" s="30">
        <f t="shared" si="0"/>
        <v>4.3941292929713608E-3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8.939196842162616</v>
      </c>
      <c r="D32" s="30">
        <f t="shared" si="0"/>
        <v>3.323629381406454E-3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46</v>
      </c>
      <c r="C33" s="9">
        <f>[2]ALGO!$J$4</f>
        <v>7.892619762879785</v>
      </c>
      <c r="D33" s="30">
        <f t="shared" si="0"/>
        <v>2.9345078090740736E-3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55</v>
      </c>
      <c r="C34" s="9">
        <f>[2]UNI!$J$4</f>
        <v>8.1552663984182985</v>
      </c>
      <c r="D34" s="30">
        <f t="shared" si="0"/>
        <v>3.0321608857672776E-3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54</v>
      </c>
      <c r="C35" s="9">
        <f>[2]LINK!$J$4</f>
        <v>6.8439034976884896</v>
      </c>
      <c r="D35" s="30">
        <f t="shared" si="0"/>
        <v>2.5445908788070595E-3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53</v>
      </c>
      <c r="C36" s="9">
        <f>[2]ICP!$J$4</f>
        <v>6.0500714636536932</v>
      </c>
      <c r="D36" s="30">
        <f t="shared" si="0"/>
        <v>2.2494409320271201E-3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7" t="s">
        <v>1</v>
      </c>
      <c r="C37" s="1">
        <f>$T$2</f>
        <v>5.4</v>
      </c>
      <c r="D37" s="30">
        <f t="shared" si="0"/>
        <v>2.0077417441959895E-3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22" t="s">
        <v>33</v>
      </c>
      <c r="C38" s="1">
        <f>[2]EGLD!$J$4</f>
        <v>4.3887661930870587</v>
      </c>
      <c r="D38" s="30">
        <f t="shared" si="0"/>
        <v>1.6317609428475933E-3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5.1181394081989042</v>
      </c>
      <c r="D39" s="30">
        <f t="shared" si="0"/>
        <v>1.9029448411954624E-3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7" t="s">
        <v>7</v>
      </c>
      <c r="C40" s="1">
        <f>$N$2</f>
        <v>7.51</v>
      </c>
      <c r="D40" s="30">
        <f t="shared" si="0"/>
        <v>2.7922482405392372E-3</v>
      </c>
    </row>
    <row r="41" spans="2:14">
      <c r="B41" s="22" t="s">
        <v>51</v>
      </c>
      <c r="C41" s="9">
        <f>[2]DOGE!$J$4</f>
        <v>4.1699994280652719</v>
      </c>
      <c r="D41" s="30">
        <f t="shared" si="0"/>
        <v>1.5504225787037124E-3</v>
      </c>
    </row>
    <row r="42" spans="2:14">
      <c r="B42" s="22" t="s">
        <v>56</v>
      </c>
      <c r="C42" s="9">
        <f>[2]SHIB!$J$4</f>
        <v>3.3728247247230883</v>
      </c>
      <c r="D42" s="30">
        <f t="shared" si="0"/>
        <v>1.2540298140153502E-3</v>
      </c>
    </row>
    <row r="43" spans="2:14">
      <c r="B43" s="22" t="s">
        <v>50</v>
      </c>
      <c r="C43" s="9">
        <f>[2]KAVA!$J$4</f>
        <v>2.7889665116737805</v>
      </c>
      <c r="D43" s="30">
        <f t="shared" si="0"/>
        <v>1.0369489793800224E-3</v>
      </c>
    </row>
    <row r="44" spans="2:14">
      <c r="B44" s="22" t="s">
        <v>36</v>
      </c>
      <c r="C44" s="9">
        <f>[2]AMP!$J$4</f>
        <v>1.9966924197032108</v>
      </c>
      <c r="D44" s="30">
        <f t="shared" si="0"/>
        <v>7.4237828173293247E-4</v>
      </c>
    </row>
    <row r="45" spans="2:14">
      <c r="B45" s="22" t="s">
        <v>40</v>
      </c>
      <c r="C45" s="9">
        <f>[2]SHPING!$J$4</f>
        <v>1.7572064190766319</v>
      </c>
      <c r="D45" s="30">
        <f t="shared" si="0"/>
        <v>6.5333642236098258E-4</v>
      </c>
    </row>
    <row r="46" spans="2:14">
      <c r="B46" s="7" t="s">
        <v>27</v>
      </c>
      <c r="C46" s="1">
        <f>[2]Ayman!$E$9</f>
        <v>1.6967935999999999</v>
      </c>
      <c r="D46" s="30">
        <f t="shared" si="0"/>
        <v>6.308746929638133E-4</v>
      </c>
    </row>
    <row r="47" spans="2:14">
      <c r="B47" s="22" t="s">
        <v>23</v>
      </c>
      <c r="C47" s="9">
        <f>[2]LUNA!J4</f>
        <v>1.4639119844742674</v>
      </c>
      <c r="D47" s="30">
        <f t="shared" si="0"/>
        <v>5.4428837056625518E-4</v>
      </c>
    </row>
    <row r="48" spans="2:14">
      <c r="B48" s="7" t="s">
        <v>25</v>
      </c>
      <c r="C48" s="1">
        <f>[2]POLIS!J4</f>
        <v>0.83322646476385154</v>
      </c>
      <c r="D48" s="30">
        <f t="shared" si="0"/>
        <v>3.0979695475467288E-4</v>
      </c>
    </row>
    <row r="49" spans="2:4">
      <c r="B49" s="22" t="s">
        <v>43</v>
      </c>
      <c r="C49" s="9">
        <f>[2]TRX!$J$4</f>
        <v>0.70909147307858178</v>
      </c>
      <c r="D49" s="30">
        <f t="shared" si="0"/>
        <v>2.6364306499135099E-4</v>
      </c>
    </row>
    <row r="50" spans="2:4">
      <c r="B50" s="7" t="s">
        <v>28</v>
      </c>
      <c r="C50" s="1">
        <f>[2]ATLAS!O46</f>
        <v>0.67446671629061328</v>
      </c>
      <c r="D50" s="30">
        <f t="shared" si="0"/>
        <v>2.5076944099397362E-4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"/>
  <sheetViews>
    <sheetView workbookViewId="0">
      <selection activeCell="B22" sqref="B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5"/>
      <c r="C23" s="16"/>
      <c r="D23" s="29"/>
      <c r="E23" s="25"/>
    </row>
    <row r="24" spans="2:5">
      <c r="B24" t="s">
        <v>8</v>
      </c>
      <c r="C24" s="19">
        <f>SUM(C4:C23)</f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2023-07-03T06:27:06Z</dcterms:modified>
</cp:coreProperties>
</file>