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T2" l="1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28" i="2"/>
  <c r="Q2" i="1" l="1"/>
  <c r="C40"/>
  <c r="C30" l="1"/>
  <c r="C14"/>
  <c r="C4"/>
  <c r="C37"/>
  <c r="C20"/>
  <c r="C48" l="1"/>
  <c r="C44" l="1"/>
  <c r="C26" l="1"/>
  <c r="C28" l="1"/>
  <c r="C36" l="1"/>
  <c r="C55"/>
  <c r="C42"/>
  <c r="C33"/>
  <c r="C16"/>
  <c r="C46"/>
  <c r="C22"/>
  <c r="C34"/>
  <c r="C53"/>
  <c r="C18"/>
  <c r="C49"/>
  <c r="C19"/>
  <c r="C12"/>
  <c r="C35" l="1"/>
  <c r="C27"/>
  <c r="C39"/>
  <c r="C52"/>
  <c r="C54"/>
  <c r="C24"/>
  <c r="C47"/>
  <c r="C29"/>
  <c r="C15" l="1"/>
  <c r="C43"/>
  <c r="C25"/>
  <c r="C31"/>
  <c r="C41"/>
  <c r="C23"/>
  <c r="C21"/>
  <c r="C38"/>
  <c r="C50" l="1"/>
  <c r="C13"/>
  <c r="C32" l="1"/>
  <c r="C17" l="1"/>
  <c r="C51" l="1"/>
  <c r="C45" l="1"/>
  <c r="C7" l="1"/>
  <c r="N8" l="1"/>
  <c r="D14"/>
  <c r="D50"/>
  <c r="D30"/>
  <c r="D43"/>
  <c r="D18"/>
  <c r="D34"/>
  <c r="D35"/>
  <c r="D12"/>
  <c r="D47"/>
  <c r="D33"/>
  <c r="D24"/>
  <c r="D51"/>
  <c r="D53"/>
  <c r="D49"/>
  <c r="D15"/>
  <c r="D27"/>
  <c r="D19"/>
  <c r="D17"/>
  <c r="D44"/>
  <c r="D42"/>
  <c r="D41"/>
  <c r="D46"/>
  <c r="D54"/>
  <c r="D22"/>
  <c r="Q3"/>
  <c r="D39"/>
  <c r="D25"/>
  <c r="D7"/>
  <c r="E7" s="1"/>
  <c r="M9"/>
  <c r="D21"/>
  <c r="D38"/>
  <c r="D26"/>
  <c r="M8"/>
  <c r="D32"/>
  <c r="D28"/>
  <c r="D37"/>
  <c r="N9"/>
  <c r="D16"/>
  <c r="D20"/>
  <c r="D36"/>
  <c r="D31"/>
  <c r="D48"/>
  <c r="D52"/>
  <c r="D40"/>
  <c r="D13"/>
  <c r="D23"/>
  <c r="D55"/>
  <c r="D29"/>
  <c r="D45"/>
  <c r="N10" l="1"/>
  <c r="M10"/>
  <c r="M11" l="1"/>
  <c r="N11"/>
  <c r="M12" l="1"/>
  <c r="N12"/>
  <c r="N13" l="1"/>
  <c r="M13"/>
  <c r="N14" l="1"/>
  <c r="M14"/>
  <c r="N15" l="1"/>
  <c r="M15"/>
  <c r="N16" l="1"/>
  <c r="M16"/>
  <c r="N17" l="1"/>
  <c r="M17"/>
  <c r="N18" l="1"/>
  <c r="M18"/>
  <c r="N19" l="1"/>
  <c r="M19"/>
  <c r="M20" l="1"/>
  <c r="N20"/>
  <c r="M21" l="1"/>
  <c r="N21"/>
  <c r="N22" l="1"/>
  <c r="M22"/>
  <c r="N23" l="1"/>
  <c r="M23"/>
  <c r="N24" l="1"/>
  <c r="M24"/>
  <c r="N25" l="1"/>
  <c r="M25"/>
  <c r="N26" l="1"/>
  <c r="M26"/>
  <c r="M27" l="1"/>
  <c r="N27"/>
  <c r="M28" l="1"/>
  <c r="N28"/>
  <c r="N29" l="1"/>
  <c r="M29"/>
  <c r="N30" l="1"/>
  <c r="M30"/>
  <c r="M31" l="1"/>
  <c r="N31"/>
  <c r="M32" l="1"/>
  <c r="N32"/>
  <c r="N33" l="1"/>
  <c r="M33"/>
  <c r="N34" l="1"/>
  <c r="M34"/>
  <c r="N35" l="1"/>
  <c r="M35"/>
  <c r="M36" l="1"/>
  <c r="N36"/>
  <c r="N37" l="1"/>
  <c r="M37"/>
  <c r="M38" l="1"/>
  <c r="N38"/>
  <c r="N39" l="1"/>
  <c r="M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<sst xmlns="http://schemas.openxmlformats.org/spreadsheetml/2006/main" count="110" uniqueCount="68">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</sst>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1392.7725306124764</c:v>
                </c:pt>
                <c:pt idx="1">
                  <c:v>1303.7657680001273</c:v>
                </c:pt>
                <c:pt idx="2">
                  <c:v>547.84</c:v>
                </c:pt>
                <c:pt idx="3">
                  <c:v>269.49543895746558</c:v>
                </c:pt>
                <c:pt idx="4">
                  <c:v>1145.690223735696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1392.7725306124764</v>
          </cell>
        </row>
      </sheetData>
      <sheetData sheetId="1">
        <row r="4">
          <cell r="J4">
            <v>1303.7657680001273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2.391581072964875</v>
          </cell>
        </row>
      </sheetData>
      <sheetData sheetId="4">
        <row r="47">
          <cell r="M47">
            <v>130.75</v>
          </cell>
          <cell r="O47">
            <v>1.2164590842581795</v>
          </cell>
        </row>
      </sheetData>
      <sheetData sheetId="5">
        <row r="4">
          <cell r="C4">
            <v>-77.666666666666671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2.8172974219952622</v>
          </cell>
        </row>
      </sheetData>
      <sheetData sheetId="8">
        <row r="4">
          <cell r="J4">
            <v>39.196439451001623</v>
          </cell>
        </row>
      </sheetData>
      <sheetData sheetId="9">
        <row r="4">
          <cell r="J4">
            <v>9.7353471536931444</v>
          </cell>
        </row>
      </sheetData>
      <sheetData sheetId="10">
        <row r="4">
          <cell r="J4">
            <v>22.256362054706258</v>
          </cell>
        </row>
      </sheetData>
      <sheetData sheetId="11">
        <row r="4">
          <cell r="J4">
            <v>12.510078338065737</v>
          </cell>
        </row>
      </sheetData>
      <sheetData sheetId="12">
        <row r="4">
          <cell r="J4">
            <v>51.147675648929699</v>
          </cell>
        </row>
      </sheetData>
      <sheetData sheetId="13">
        <row r="4">
          <cell r="J4">
            <v>3.2348910773017043</v>
          </cell>
        </row>
      </sheetData>
      <sheetData sheetId="14">
        <row r="4">
          <cell r="J4">
            <v>223.1452405919427</v>
          </cell>
        </row>
      </sheetData>
      <sheetData sheetId="15">
        <row r="4">
          <cell r="J4">
            <v>4.9438537584142583</v>
          </cell>
        </row>
      </sheetData>
      <sheetData sheetId="16">
        <row r="4">
          <cell r="J4">
            <v>45.415662532704815</v>
          </cell>
        </row>
      </sheetData>
      <sheetData sheetId="17">
        <row r="4">
          <cell r="J4">
            <v>5.6802022475482872</v>
          </cell>
        </row>
      </sheetData>
      <sheetData sheetId="18">
        <row r="4">
          <cell r="J4">
            <v>4.4943999997544681</v>
          </cell>
        </row>
      </sheetData>
      <sheetData sheetId="19">
        <row r="4">
          <cell r="J4">
            <v>12.529965717140822</v>
          </cell>
        </row>
      </sheetData>
      <sheetData sheetId="20">
        <row r="4">
          <cell r="J4">
            <v>2.2159915692327781</v>
          </cell>
        </row>
      </sheetData>
      <sheetData sheetId="21">
        <row r="4">
          <cell r="J4">
            <v>12.189948650573385</v>
          </cell>
        </row>
      </sheetData>
      <sheetData sheetId="22">
        <row r="4">
          <cell r="J4">
            <v>9.8978789666669496</v>
          </cell>
        </row>
      </sheetData>
      <sheetData sheetId="23">
        <row r="4">
          <cell r="J4">
            <v>11.425431934388078</v>
          </cell>
        </row>
      </sheetData>
      <sheetData sheetId="24">
        <row r="4">
          <cell r="J4">
            <v>5.4445647330338165</v>
          </cell>
        </row>
      </sheetData>
      <sheetData sheetId="25">
        <row r="4">
          <cell r="J4">
            <v>16.107971889638097</v>
          </cell>
        </row>
      </sheetData>
      <sheetData sheetId="26">
        <row r="4">
          <cell r="J4">
            <v>47.629715047022493</v>
          </cell>
        </row>
      </sheetData>
      <sheetData sheetId="27">
        <row r="4">
          <cell r="J4">
            <v>1.7997778498320578</v>
          </cell>
        </row>
      </sheetData>
      <sheetData sheetId="28">
        <row r="4">
          <cell r="J4">
            <v>44.985552431164464</v>
          </cell>
        </row>
      </sheetData>
      <sheetData sheetId="29">
        <row r="4">
          <cell r="J4">
            <v>33.627225623204843</v>
          </cell>
        </row>
      </sheetData>
      <sheetData sheetId="30">
        <row r="4">
          <cell r="J4">
            <v>3.2288451225958439</v>
          </cell>
        </row>
      </sheetData>
      <sheetData sheetId="31">
        <row r="4">
          <cell r="J4">
            <v>5.1739197378063233</v>
          </cell>
        </row>
      </sheetData>
      <sheetData sheetId="32">
        <row r="4">
          <cell r="J4">
            <v>2.4849386618224676</v>
          </cell>
        </row>
      </sheetData>
      <sheetData sheetId="33">
        <row r="4">
          <cell r="J4">
            <v>269.49543895746558</v>
          </cell>
        </row>
      </sheetData>
      <sheetData sheetId="34">
        <row r="4">
          <cell r="J4">
            <v>1.0139330849683339</v>
          </cell>
        </row>
      </sheetData>
      <sheetData sheetId="35">
        <row r="4">
          <cell r="J4">
            <v>12.559475361193506</v>
          </cell>
        </row>
      </sheetData>
      <sheetData sheetId="36">
        <row r="4">
          <cell r="J4">
            <v>17.715074605418831</v>
          </cell>
        </row>
      </sheetData>
      <sheetData sheetId="37">
        <row r="4">
          <cell r="J4">
            <v>22.918190443258393</v>
          </cell>
        </row>
      </sheetData>
      <sheetData sheetId="38">
        <row r="4">
          <cell r="J4">
            <v>20.84287160678673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95.82+5.53</f>
        <v>101.35</v>
      </c>
      <c r="J2" t="s">
        <v>6</v>
      </c>
      <c r="K2" s="9">
        <f>13.17+37.53</f>
        <v>50.7</v>
      </c>
      <c r="M2" t="s">
        <v>59</v>
      </c>
      <c r="N2" s="9">
        <f>547.84</f>
        <v>547.84</v>
      </c>
      <c r="P2" t="s">
        <v>8</v>
      </c>
      <c r="Q2" s="10">
        <f>N2+K2+H2</f>
        <v>699.8900000000001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0.1502050418906295</v>
      </c>
    </row>
    <row r="4" spans="2:20">
      <c r="B4" t="s">
        <v>30</v>
      </c>
      <c r="C4" s="19">
        <f>Investissement!C28</f>
        <v>2692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4659.5639613057656</v>
      </c>
      <c r="D7" s="20">
        <f>(C7*[1]Feuil1!$K$2-C4)/C4</f>
        <v>0.57511263179355376</v>
      </c>
      <c r="E7" s="31">
        <f>C7-C7/(1+D7)</f>
        <v>1701.3222030640072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1392.7725306124764</v>
      </c>
    </row>
    <row r="9" spans="2:20">
      <c r="M9" s="17" t="str">
        <f>IF(C13&gt;C7*Params!F8,B13,"Others")</f>
        <v>BTC</v>
      </c>
      <c r="N9" s="18">
        <f>IF(C13&gt;C7*0.1,C13,C7)</f>
        <v>1303.7657680001273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547.84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269.49543895746558</v>
      </c>
    </row>
    <row r="12" spans="2:20">
      <c r="B12" s="7" t="s">
        <v>19</v>
      </c>
      <c r="C12" s="1">
        <f>[2]ETH!J4</f>
        <v>1392.7725306124764</v>
      </c>
      <c r="D12" s="20">
        <f>C12/$C$7</f>
        <v>0.29890619426590614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1145.690223735696</v>
      </c>
    </row>
    <row r="13" spans="2:20">
      <c r="B13" s="7" t="s">
        <v>4</v>
      </c>
      <c r="C13" s="1">
        <f>[2]BTC!J4</f>
        <v>1303.7657680001273</v>
      </c>
      <c r="D13" s="20">
        <f t="shared" ref="D13:D55" si="0">C13/$C$7</f>
        <v>0.27980424323540537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547.84</v>
      </c>
      <c r="D14" s="20">
        <f t="shared" si="0"/>
        <v>0.11757323315001281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269.49543895746558</v>
      </c>
      <c r="D15" s="20">
        <f t="shared" si="0"/>
        <v>5.7837051105087516E-2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223.1452405919427</v>
      </c>
      <c r="D16" s="20">
        <f t="shared" si="0"/>
        <v>4.7889725829497992E-2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130.75</v>
      </c>
      <c r="D17" s="20">
        <f t="shared" si="0"/>
        <v>2.8060565556301428E-2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77.666666666666671</v>
      </c>
      <c r="D18" s="20">
        <f>C18/$C$7</f>
        <v>1.6668226321525131E-2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1.3424002872249746E-2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7" t="s">
        <v>6</v>
      </c>
      <c r="C20" s="1">
        <f>$K$2</f>
        <v>50.7</v>
      </c>
      <c r="D20" s="20">
        <f t="shared" si="0"/>
        <v>1.0880846452806748E-2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32</v>
      </c>
      <c r="C21" s="9">
        <f>[2]MATIC!$J$4</f>
        <v>47.629715047022493</v>
      </c>
      <c r="D21" s="20">
        <f t="shared" si="0"/>
        <v>1.022192536523848E-2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47</v>
      </c>
      <c r="C22" s="9">
        <f>[2]AVAX!$J$4</f>
        <v>51.147675648929699</v>
      </c>
      <c r="D22" s="20">
        <f t="shared" si="0"/>
        <v>1.0976923178579227E-2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42</v>
      </c>
      <c r="C23" s="1">
        <f>[2]DOT!$J$4</f>
        <v>45.415662532704815</v>
      </c>
      <c r="D23" s="20">
        <f t="shared" si="0"/>
        <v>9.7467623386755329E-3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44.985552431164464</v>
      </c>
      <c r="D24" s="20">
        <f t="shared" si="0"/>
        <v>9.6544553964139617E-3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45</v>
      </c>
      <c r="C25" s="9">
        <f>[2]ADA!$J$4</f>
        <v>39.196439451001623</v>
      </c>
      <c r="D25" s="20">
        <f t="shared" si="0"/>
        <v>8.4120402201792004E-3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38</v>
      </c>
      <c r="C26" s="9">
        <f>[2]NEAR!$J$4</f>
        <v>33.627225623204843</v>
      </c>
      <c r="D26" s="20">
        <f t="shared" si="0"/>
        <v>7.2168181191317677E-3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22.256362054706258</v>
      </c>
      <c r="D27" s="20">
        <f t="shared" si="0"/>
        <v>4.7764902981328071E-3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66</v>
      </c>
      <c r="C28" s="10">
        <f>[2]TIA!$J$4</f>
        <v>22.918190443258393</v>
      </c>
      <c r="D28" s="20">
        <f t="shared" si="0"/>
        <v>4.9185268479147457E-3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22" t="s">
        <v>41</v>
      </c>
      <c r="C29" s="1">
        <f>[2]XRP!$J$4</f>
        <v>17.715074605418831</v>
      </c>
      <c r="D29" s="20">
        <f t="shared" si="0"/>
        <v>3.8018738990449386E-3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65</v>
      </c>
      <c r="C30" s="10">
        <f>[2]DYDX!$J$4</f>
        <v>20.84287160678673</v>
      </c>
      <c r="D30" s="20">
        <f t="shared" si="0"/>
        <v>4.4731377828207469E-3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7" t="s">
        <v>49</v>
      </c>
      <c r="C31" s="1">
        <f>[2]LUNC!J4</f>
        <v>16.107971889638097</v>
      </c>
      <c r="D31" s="20">
        <f t="shared" si="0"/>
        <v>3.4569697987629094E-3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52</v>
      </c>
      <c r="C32" s="9">
        <f>[2]LDO!$J$4</f>
        <v>12.189948650573385</v>
      </c>
      <c r="D32" s="20">
        <f t="shared" si="0"/>
        <v>2.6161136002857558E-3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53</v>
      </c>
      <c r="C33" s="9">
        <f>[2]ICP!$J$4</f>
        <v>12.529965717140822</v>
      </c>
      <c r="D33" s="20">
        <f t="shared" si="0"/>
        <v>2.6890854640461907E-3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31</v>
      </c>
      <c r="C34" s="9">
        <f>[2]ATOM!$J$4</f>
        <v>12.510078338065737</v>
      </c>
      <c r="D34" s="20">
        <f t="shared" si="0"/>
        <v>2.6848173867668069E-3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11.425431934388078</v>
      </c>
      <c r="D35" s="20">
        <f t="shared" si="0"/>
        <v>2.452038866569457E-3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55</v>
      </c>
      <c r="C36" s="9">
        <f>[2]UNI!$J$4</f>
        <v>12.559475361193506</v>
      </c>
      <c r="D36" s="20">
        <f t="shared" si="0"/>
        <v>2.695418598283158E-3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9</v>
      </c>
      <c r="D37" s="20">
        <f t="shared" si="0"/>
        <v>1.9315112046402513E-3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46</v>
      </c>
      <c r="C38" s="9">
        <f>[2]ALGO!$J$4</f>
        <v>9.7353471536931444</v>
      </c>
      <c r="D38" s="20">
        <f t="shared" si="0"/>
        <v>2.089325789824543E-3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54</v>
      </c>
      <c r="C39" s="9">
        <f>[2]LINK!$J$4</f>
        <v>9.8978789666669496</v>
      </c>
      <c r="D39" s="20">
        <f t="shared" si="0"/>
        <v>2.1242071251433648E-3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7" t="s">
        <v>5</v>
      </c>
      <c r="C40" s="1">
        <f>H$2</f>
        <v>101.35</v>
      </c>
      <c r="D40" s="20">
        <f t="shared" si="0"/>
        <v>2.1750962287809938E-2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33</v>
      </c>
      <c r="C41" s="1">
        <f>[2]EGLD!$J$4</f>
        <v>5.6802022475482872</v>
      </c>
      <c r="D41" s="20">
        <f t="shared" si="0"/>
        <v>1.2190415873069172E-3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23</v>
      </c>
      <c r="C42" s="9">
        <f>[2]LUNA!J4</f>
        <v>5.4445647330338165</v>
      </c>
      <c r="D42" s="20">
        <f t="shared" si="0"/>
        <v>1.1684708651382193E-3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51</v>
      </c>
      <c r="C43" s="9">
        <f>[2]DOGE!$J$4</f>
        <v>4.9438537584142583</v>
      </c>
      <c r="D43" s="20">
        <f t="shared" si="0"/>
        <v>1.0610121031644397E-3</v>
      </c>
    </row>
    <row r="44" spans="2:14">
      <c r="B44" s="22" t="s">
        <v>37</v>
      </c>
      <c r="C44" s="9">
        <f>[2]GRT!$J$4</f>
        <v>4.4943999997544681</v>
      </c>
      <c r="D44" s="20">
        <f t="shared" si="0"/>
        <v>9.6455377307343301E-4</v>
      </c>
    </row>
    <row r="45" spans="2:14">
      <c r="B45" s="22" t="s">
        <v>56</v>
      </c>
      <c r="C45" s="9">
        <f>[2]SHIB!$J$4</f>
        <v>5.1739197378063233</v>
      </c>
      <c r="D45" s="20">
        <f t="shared" si="0"/>
        <v>1.110387105053585E-3</v>
      </c>
    </row>
    <row r="46" spans="2:14">
      <c r="B46" s="22" t="s">
        <v>36</v>
      </c>
      <c r="C46" s="9">
        <f>[2]AMP!$J$4</f>
        <v>3.2348910773017043</v>
      </c>
      <c r="D46" s="20">
        <f t="shared" si="0"/>
        <v>6.9424759573322387E-4</v>
      </c>
    </row>
    <row r="47" spans="2:14">
      <c r="B47" s="22" t="s">
        <v>62</v>
      </c>
      <c r="C47" s="10">
        <f>[2]SEI!$J$4</f>
        <v>3.2288451225958439</v>
      </c>
      <c r="D47" s="20">
        <f t="shared" si="0"/>
        <v>6.929500591490998E-4</v>
      </c>
    </row>
    <row r="48" spans="2:14">
      <c r="B48" s="22" t="s">
        <v>40</v>
      </c>
      <c r="C48" s="9">
        <f>[2]SHPING!$J$4</f>
        <v>2.4849386618224676</v>
      </c>
      <c r="D48" s="20">
        <f t="shared" si="0"/>
        <v>5.3329854090598317E-4</v>
      </c>
    </row>
    <row r="49" spans="2:4">
      <c r="B49" s="7" t="s">
        <v>25</v>
      </c>
      <c r="C49" s="1">
        <f>[2]POLIS!J4</f>
        <v>2.391581072964875</v>
      </c>
      <c r="D49" s="20">
        <f t="shared" si="0"/>
        <v>5.1326284880413441E-4</v>
      </c>
    </row>
    <row r="50" spans="2:4">
      <c r="B50" s="22" t="s">
        <v>64</v>
      </c>
      <c r="C50" s="10">
        <f>[2]ACE!$J$4</f>
        <v>2.8172974219952622</v>
      </c>
      <c r="D50" s="20">
        <f t="shared" si="0"/>
        <v>6.0462683748754918E-4</v>
      </c>
    </row>
    <row r="51" spans="2:4">
      <c r="B51" s="7" t="s">
        <v>28</v>
      </c>
      <c r="C51" s="1">
        <f>[2]ATLAS!O47</f>
        <v>1.2164590842581795</v>
      </c>
      <c r="D51" s="20">
        <f t="shared" si="0"/>
        <v>2.6106715013678812E-4</v>
      </c>
    </row>
    <row r="52" spans="2:4">
      <c r="B52" s="22" t="s">
        <v>50</v>
      </c>
      <c r="C52" s="9">
        <f>[2]KAVA!$J$4</f>
        <v>2.2159915692327781</v>
      </c>
      <c r="D52" s="20">
        <f t="shared" si="0"/>
        <v>4.755791717068271E-4</v>
      </c>
    </row>
    <row r="53" spans="2:4">
      <c r="B53" s="7" t="s">
        <v>27</v>
      </c>
      <c r="C53" s="1">
        <f>[2]Ayman!$E$9</f>
        <v>1.6967935999999999</v>
      </c>
      <c r="D53" s="20">
        <f t="shared" si="0"/>
        <v>3.6415287226242979E-4</v>
      </c>
    </row>
    <row r="54" spans="2:4">
      <c r="B54" s="22" t="s">
        <v>63</v>
      </c>
      <c r="C54" s="10">
        <f>[2]MEME!$J$4</f>
        <v>1.7997778498320578</v>
      </c>
      <c r="D54" s="20">
        <f t="shared" si="0"/>
        <v>3.8625456475710658E-4</v>
      </c>
    </row>
    <row r="55" spans="2:4">
      <c r="B55" s="22" t="s">
        <v>43</v>
      </c>
      <c r="C55" s="9">
        <f>[2]TRX!$J$4</f>
        <v>1.0139330849683339</v>
      </c>
      <c r="D55" s="20">
        <f t="shared" si="0"/>
        <v>2.1760256826353254E-4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8"/>
  <sheetViews>
    <sheetView workbookViewId="0">
      <selection activeCell="C27" sqref="C2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67</v>
      </c>
      <c r="C26" s="11">
        <v>98</v>
      </c>
      <c r="D26" s="22" t="s">
        <v>10</v>
      </c>
      <c r="E26" s="28" t="s">
        <v>5</v>
      </c>
    </row>
    <row r="27" spans="2:5">
      <c r="B27" s="15"/>
      <c r="C27" s="16"/>
      <c r="D27" s="29"/>
      <c r="E27" s="25"/>
    </row>
    <row r="28" spans="2:5">
      <c r="B28" t="s">
        <v>8</v>
      </c>
      <c r="C28" s="19">
        <f>SUM(C4:C27)</f>
        <v>2692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2024-01-17T21:45:52Z</dcterms:modified>
</cp:coreProperties>
</file>