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C46" l="1"/>
  <c r="C28"/>
  <c r="C20" l="1"/>
  <c r="T2"/>
  <c r="C24" i="2" l="1"/>
  <c r="C30" i="1" l="1"/>
  <c r="C4"/>
  <c r="C37"/>
  <c r="C29"/>
  <c r="Q2" l="1"/>
  <c r="C45" l="1"/>
  <c r="C48" l="1"/>
  <c r="C44" l="1"/>
  <c r="C16" l="1"/>
  <c r="C43" l="1"/>
  <c r="C17" l="1"/>
  <c r="C42" l="1"/>
  <c r="C15" l="1"/>
  <c r="C25"/>
  <c r="C19"/>
  <c r="C47"/>
  <c r="C32"/>
  <c r="C14"/>
  <c r="C22"/>
  <c r="C26" l="1"/>
  <c r="C35"/>
  <c r="C49"/>
  <c r="C41"/>
  <c r="C23"/>
  <c r="C36"/>
  <c r="C34"/>
  <c r="C38"/>
  <c r="C39"/>
  <c r="C40"/>
  <c r="C21"/>
  <c r="C31"/>
  <c r="C27"/>
  <c r="C12"/>
  <c r="C18" l="1"/>
  <c r="C24"/>
  <c r="C33"/>
  <c r="C13"/>
  <c r="C50" l="1"/>
  <c r="C7" l="1"/>
  <c r="D15" l="1"/>
  <c r="D31"/>
  <c r="D12"/>
  <c r="D36"/>
  <c r="D35"/>
  <c r="N8"/>
  <c r="D41"/>
  <c r="D19"/>
  <c r="D29"/>
  <c r="M9"/>
  <c r="D34"/>
  <c r="D7"/>
  <c r="E7" s="1"/>
  <c r="D28"/>
  <c r="D40"/>
  <c r="D43"/>
  <c r="D13"/>
  <c r="D47"/>
  <c r="D23"/>
  <c r="D49"/>
  <c r="D38"/>
  <c r="D24"/>
  <c r="D30"/>
  <c r="D20"/>
  <c r="Q3"/>
  <c r="D27"/>
  <c r="D42"/>
  <c r="N9"/>
  <c r="D21"/>
  <c r="D48"/>
  <c r="D14"/>
  <c r="M8"/>
  <c r="D22"/>
  <c r="D39"/>
  <c r="D45"/>
  <c r="D37"/>
  <c r="D17"/>
  <c r="D25"/>
  <c r="D32"/>
  <c r="D46"/>
  <c r="D18"/>
  <c r="D44"/>
  <c r="D33"/>
  <c r="D16"/>
  <c r="D26"/>
  <c r="D50"/>
  <c r="M10" l="1"/>
  <c r="N10"/>
  <c r="M11" l="1"/>
  <c r="N11"/>
  <c r="N12" l="1"/>
  <c r="M12"/>
  <c r="N13" l="1"/>
  <c r="M13"/>
  <c r="N14" l="1"/>
  <c r="M14"/>
  <c r="M15" l="1"/>
  <c r="N15"/>
  <c r="M16" l="1"/>
  <c r="N16"/>
  <c r="M17" l="1"/>
  <c r="N17"/>
  <c r="N18" l="1"/>
  <c r="M18"/>
  <c r="M19" l="1"/>
  <c r="N19"/>
  <c r="N20" l="1"/>
  <c r="M20"/>
  <c r="M21" l="1"/>
  <c r="M22" s="1"/>
  <c r="N21"/>
  <c r="M23" l="1"/>
  <c r="N23"/>
  <c r="N24" l="1"/>
  <c r="M24"/>
  <c r="M25" l="1"/>
  <c r="N25"/>
  <c r="M26" l="1"/>
  <c r="N26"/>
  <c r="N27" l="1"/>
  <c r="M27"/>
  <c r="N28" l="1"/>
  <c r="M28"/>
  <c r="N29" l="1"/>
  <c r="M29"/>
  <c r="M30" l="1"/>
  <c r="N30"/>
  <c r="M31" l="1"/>
  <c r="N31"/>
  <c r="M32" l="1"/>
  <c r="N32"/>
  <c r="N33" l="1"/>
  <c r="M33"/>
  <c r="N34" l="1"/>
  <c r="M34"/>
  <c r="M35" l="1"/>
  <c r="N35"/>
  <c r="N36" l="1"/>
  <c r="M36"/>
  <c r="M37" l="1"/>
  <c r="N37"/>
  <c r="N38" l="1"/>
  <c r="M38"/>
  <c r="M39" l="1"/>
  <c r="N39"/>
</calcChain>
</file>

<file path=xl/sharedStrings.xml><?xml version="1.0" encoding="utf-8"?>
<sst xmlns="http://schemas.openxmlformats.org/spreadsheetml/2006/main" count="95" uniqueCount="60">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</sst>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  <numFmt numFmtId="167" formatCode="0.0%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167" fontId="0" fillId="0" borderId="0" xfId="2" applyNumberFormat="1" applyFont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3"/>
                <c:pt idx="0">
                  <c:v>ETH</c:v>
                </c:pt>
                <c:pt idx="1">
                  <c:v>BTC</c:v>
                </c:pt>
                <c:pt idx="2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853.1832742171116</c:v>
                </c:pt>
                <c:pt idx="1">
                  <c:v>755.85058949746076</c:v>
                </c:pt>
                <c:pt idx="2">
                  <c:v>736.34933784774944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853.1832742171116</v>
          </cell>
        </row>
      </sheetData>
      <sheetData sheetId="1">
        <row r="4">
          <cell r="J4">
            <v>755.85058949746076</v>
          </cell>
        </row>
      </sheetData>
      <sheetData sheetId="2">
        <row r="2">
          <cell r="Y2">
            <v>59.4</v>
          </cell>
        </row>
      </sheetData>
      <sheetData sheetId="3">
        <row r="4">
          <cell r="J4">
            <v>0.99573074631766523</v>
          </cell>
        </row>
      </sheetData>
      <sheetData sheetId="4">
        <row r="46">
          <cell r="M46">
            <v>76.27000000000001</v>
          </cell>
          <cell r="O46">
            <v>0.48856015174426126</v>
          </cell>
        </row>
      </sheetData>
      <sheetData sheetId="5">
        <row r="4">
          <cell r="C4">
            <v>-20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22.059803332220159</v>
          </cell>
        </row>
      </sheetData>
      <sheetData sheetId="8">
        <row r="4">
          <cell r="J4">
            <v>7.3476430001128055</v>
          </cell>
        </row>
      </sheetData>
      <sheetData sheetId="9">
        <row r="4">
          <cell r="J4">
            <v>14.190064865223372</v>
          </cell>
        </row>
      </sheetData>
      <sheetData sheetId="10">
        <row r="4">
          <cell r="J4">
            <v>10.371778913369113</v>
          </cell>
        </row>
      </sheetData>
      <sheetData sheetId="11">
        <row r="4">
          <cell r="J4">
            <v>24.734489806617404</v>
          </cell>
        </row>
      </sheetData>
      <sheetData sheetId="12">
        <row r="4">
          <cell r="J4">
            <v>1.9076836519545215</v>
          </cell>
        </row>
      </sheetData>
      <sheetData sheetId="13">
        <row r="4">
          <cell r="J4">
            <v>118.15815331320023</v>
          </cell>
        </row>
      </sheetData>
      <sheetData sheetId="14">
        <row r="4">
          <cell r="J4">
            <v>3.8050280975087616</v>
          </cell>
        </row>
      </sheetData>
      <sheetData sheetId="15">
        <row r="4">
          <cell r="J4">
            <v>23.963585744515129</v>
          </cell>
        </row>
      </sheetData>
      <sheetData sheetId="16">
        <row r="4">
          <cell r="J4">
            <v>3.7126969955244329</v>
          </cell>
        </row>
      </sheetData>
      <sheetData sheetId="17">
        <row r="4">
          <cell r="J4">
            <v>4.6759494540040167</v>
          </cell>
        </row>
      </sheetData>
      <sheetData sheetId="18">
        <row r="4">
          <cell r="J4">
            <v>6.7423161134118015</v>
          </cell>
        </row>
      </sheetData>
      <sheetData sheetId="19">
        <row r="4">
          <cell r="J4">
            <v>4.6674085568647286</v>
          </cell>
        </row>
      </sheetData>
      <sheetData sheetId="20">
        <row r="4">
          <cell r="J4">
            <v>12.084841091079287</v>
          </cell>
        </row>
      </sheetData>
      <sheetData sheetId="21">
        <row r="4">
          <cell r="J4">
            <v>1.1137217709473444</v>
          </cell>
        </row>
      </sheetData>
      <sheetData sheetId="22">
        <row r="4">
          <cell r="J4">
            <v>30.457939060027918</v>
          </cell>
        </row>
      </sheetData>
      <sheetData sheetId="23">
        <row r="4">
          <cell r="J4">
            <v>25.187770225969921</v>
          </cell>
        </row>
      </sheetData>
      <sheetData sheetId="24">
        <row r="4">
          <cell r="J4">
            <v>22.862928055501957</v>
          </cell>
        </row>
      </sheetData>
      <sheetData sheetId="25">
        <row r="4">
          <cell r="J4">
            <v>20.934491181146861</v>
          </cell>
        </row>
      </sheetData>
      <sheetData sheetId="26">
        <row r="4">
          <cell r="J4">
            <v>3.1554067645159773</v>
          </cell>
        </row>
      </sheetData>
      <sheetData sheetId="27">
        <row r="4">
          <cell r="J4">
            <v>109.47088033048213</v>
          </cell>
        </row>
      </sheetData>
      <sheetData sheetId="28">
        <row r="4">
          <cell r="J4">
            <v>0.64755706301158533</v>
          </cell>
        </row>
      </sheetData>
      <sheetData sheetId="29">
        <row r="4">
          <cell r="J4">
            <v>6.4615843327812232</v>
          </cell>
        </row>
      </sheetData>
      <sheetData sheetId="30">
        <row r="4">
          <cell r="J4">
            <v>21.299013475696885</v>
          </cell>
        </row>
      </sheetData>
      <sheetData sheetId="31">
        <row r="4">
          <cell r="J4">
            <v>4.0464076910047373</v>
          </cell>
        </row>
      </sheetData>
      <sheetData sheetId="32">
        <row r="4">
          <cell r="J4">
            <v>2.3649591256642752</v>
          </cell>
        </row>
      </sheetData>
      <sheetData sheetId="33">
        <row r="4">
          <cell r="J4">
            <v>1.6968580647545319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H2" sqref="H2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52.22+15.37</f>
        <v>67.59</v>
      </c>
      <c r="J2" t="s">
        <v>6</v>
      </c>
      <c r="K2" s="9">
        <v>16.306000000000001</v>
      </c>
      <c r="M2" t="s">
        <v>7</v>
      </c>
      <c r="N2" s="9">
        <v>2</v>
      </c>
      <c r="P2" t="s">
        <v>8</v>
      </c>
      <c r="Q2" s="10">
        <f>N2+K2+H2</f>
        <v>85.896000000000001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1">
        <f>Q2/C7</f>
        <v>3.6284345355027149E-2</v>
      </c>
    </row>
    <row r="4" spans="2:20">
      <c r="B4" t="s">
        <v>30</v>
      </c>
      <c r="C4" s="19">
        <f>Investissement!C24</f>
        <v>2329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2367.3019082897472</v>
      </c>
      <c r="D7" s="20">
        <f>(C7*[1]Feuil1!$K$2-C4)/C4</f>
        <v>-7.5034462626161397E-2</v>
      </c>
      <c r="E7" s="32">
        <f>C7-C7/(1+D7)</f>
        <v>-192.0387510509122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853.1832742171116</v>
      </c>
    </row>
    <row r="9" spans="2:20">
      <c r="M9" s="17" t="str">
        <f>IF(C13&gt;C7*[2]Params!F8,B13,"Others")</f>
        <v>BTC</v>
      </c>
      <c r="N9" s="18">
        <f>IF(C13&gt;C7*0.1,C13,C7)</f>
        <v>755.85058949746076</v>
      </c>
    </row>
    <row r="10" spans="2:20">
      <c r="M10" s="17" t="str">
        <f>IF(OR(M9="",M9="Others"),"",IF(C14&gt;C7*[2]Params!F8,B14,"Others"))</f>
        <v>Others</v>
      </c>
      <c r="N10" s="18">
        <f>IF(OR(M9="",M9="Others"),"",IF(C14&gt;$C$7*[2]Params!F8,C14,SUM(C14:C39)))</f>
        <v>736.34933784774944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/>
      </c>
      <c r="N11" s="18" t="str">
        <f>IF(OR(M10="",M10="Others"),"",IF(C15&gt;$C$7*[2]Params!F$8,C15,SUM(C15:C39)))</f>
        <v/>
      </c>
    </row>
    <row r="12" spans="2:20">
      <c r="B12" s="7" t="s">
        <v>19</v>
      </c>
      <c r="C12" s="1">
        <f>[2]ETH!J4</f>
        <v>853.1832742171116</v>
      </c>
      <c r="D12" s="30">
        <f>C12/$C$7</f>
        <v>0.36040323848405642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755.85058949746076</v>
      </c>
      <c r="D13" s="30">
        <f t="shared" ref="D13:D50" si="0">C13/$C$7</f>
        <v>0.3192877878612127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26</v>
      </c>
      <c r="C14" s="1">
        <f>[2]BNB!J4</f>
        <v>118.15815331320023</v>
      </c>
      <c r="D14" s="30">
        <f t="shared" si="0"/>
        <v>4.9912583139242836E-2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109.47088033048213</v>
      </c>
      <c r="D15" s="30">
        <f t="shared" si="0"/>
        <v>4.6242889403814644E-2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76.27000000000001</v>
      </c>
      <c r="D16" s="30">
        <f t="shared" si="0"/>
        <v>3.2218112836778445E-2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59.4</v>
      </c>
      <c r="D17" s="30">
        <f t="shared" si="0"/>
        <v>2.5091856595052305E-2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32</v>
      </c>
      <c r="C18" s="9">
        <f>[2]MATIC!$J$4</f>
        <v>25.187770225969921</v>
      </c>
      <c r="D18" s="30">
        <f>C18/$C$7</f>
        <v>1.0639863947123997E-2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49</v>
      </c>
      <c r="C19" s="1">
        <f>[2]LUNC!J4</f>
        <v>30.457939060027918</v>
      </c>
      <c r="D19" s="30">
        <f>C19/$C$7</f>
        <v>1.2866098300926982E-2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7" t="s">
        <v>5</v>
      </c>
      <c r="C20" s="1">
        <f>H$2</f>
        <v>67.59</v>
      </c>
      <c r="D20" s="30">
        <f t="shared" si="0"/>
        <v>2.8551491368006488E-2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47</v>
      </c>
      <c r="C21" s="9">
        <f>[2]AVAX!$J$4</f>
        <v>24.734489806617404</v>
      </c>
      <c r="D21" s="30">
        <f t="shared" si="0"/>
        <v>1.0448388403694055E-2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45</v>
      </c>
      <c r="C22" s="9">
        <f>[2]ADA!$J$4</f>
        <v>22.059803332220159</v>
      </c>
      <c r="D22" s="30">
        <f t="shared" si="0"/>
        <v>9.3185424533186057E-3</v>
      </c>
      <c r="M22" s="17" t="str">
        <f>IF(OR(M21="",M21="Others"),"",IF(C26&gt;C7*[2]Params!F8,B26,"Others"))</f>
        <v/>
      </c>
      <c r="N22" s="18"/>
    </row>
    <row r="23" spans="2:17">
      <c r="B23" s="22" t="s">
        <v>57</v>
      </c>
      <c r="C23" s="9">
        <f>[2]MINA!$J$4</f>
        <v>22.862928055501957</v>
      </c>
      <c r="D23" s="30">
        <f t="shared" si="0"/>
        <v>9.6577998671995482E-3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42</v>
      </c>
      <c r="C24" s="1">
        <f>[2]DOT!$J$4</f>
        <v>23.963585744515129</v>
      </c>
      <c r="D24" s="30">
        <f t="shared" si="0"/>
        <v>1.0122741700414366E-2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38</v>
      </c>
      <c r="C25" s="9">
        <f>[2]NEAR!$J$4</f>
        <v>20.934491181146861</v>
      </c>
      <c r="D25" s="30">
        <f t="shared" si="0"/>
        <v>8.8431860371670744E-3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41</v>
      </c>
      <c r="C26" s="1">
        <f>[2]XRP!$J$4</f>
        <v>21.299013475696885</v>
      </c>
      <c r="D26" s="30">
        <f t="shared" si="0"/>
        <v>8.9971682112503833E-3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14.190064865223372</v>
      </c>
      <c r="D27" s="30">
        <f t="shared" si="0"/>
        <v>5.9941931426376275E-3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22</v>
      </c>
      <c r="C28" s="1">
        <f>-[2]BIGTIME!$C$4</f>
        <v>20</v>
      </c>
      <c r="D28" s="30">
        <f t="shared" si="0"/>
        <v>8.4484365639906755E-3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6</v>
      </c>
      <c r="C29" s="1">
        <f>$K$2</f>
        <v>16.306000000000001</v>
      </c>
      <c r="D29" s="30">
        <f t="shared" si="0"/>
        <v>6.8880103306215978E-3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7</v>
      </c>
      <c r="C30" s="1">
        <f>$N$2</f>
        <v>2</v>
      </c>
      <c r="D30" s="30">
        <f t="shared" si="0"/>
        <v>8.4484365639906755E-4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10.371778913369113</v>
      </c>
      <c r="D31" s="30">
        <f t="shared" si="0"/>
        <v>4.3812658102667544E-3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44</v>
      </c>
      <c r="C32" s="9">
        <f>[2]LTC!$J$4</f>
        <v>12.084841091079287</v>
      </c>
      <c r="D32" s="30">
        <f t="shared" si="0"/>
        <v>5.1049006671945608E-3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46</v>
      </c>
      <c r="C33" s="9">
        <f>[2]ALGO!$J$4</f>
        <v>7.3476430001128055</v>
      </c>
      <c r="D33" s="30">
        <f t="shared" si="0"/>
        <v>3.1038047890651582E-3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52</v>
      </c>
      <c r="C34" s="9">
        <f>[2]LDO!$J$4</f>
        <v>6.7423161134118015</v>
      </c>
      <c r="D34" s="30">
        <f t="shared" si="0"/>
        <v>2.848101498926588E-3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55</v>
      </c>
      <c r="C35" s="9">
        <f>[2]UNI!$J$4</f>
        <v>6.4615843327812232</v>
      </c>
      <c r="D35" s="30">
        <f t="shared" si="0"/>
        <v>2.729514266918909E-3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54</v>
      </c>
      <c r="C36" s="9">
        <f>[2]LINK!$J$4</f>
        <v>4.6674085568647286</v>
      </c>
      <c r="D36" s="30">
        <f t="shared" si="0"/>
        <v>1.9716152555449462E-3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5.4</v>
      </c>
      <c r="D37" s="30">
        <f t="shared" si="0"/>
        <v>2.2810778722774823E-3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53</v>
      </c>
      <c r="C38" s="9">
        <f>[2]ICP!$J$4</f>
        <v>4.6759494540040167</v>
      </c>
      <c r="D38" s="30">
        <f t="shared" si="0"/>
        <v>1.9752231169289885E-3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3.7126969955244329</v>
      </c>
      <c r="D39" s="30">
        <f t="shared" si="0"/>
        <v>1.5683242524003472E-3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3.8050280975087616</v>
      </c>
      <c r="D40" s="30">
        <f t="shared" si="0"/>
        <v>1.6073269253002449E-3</v>
      </c>
    </row>
    <row r="41" spans="2:14">
      <c r="B41" s="22" t="s">
        <v>56</v>
      </c>
      <c r="C41" s="9">
        <f>[2]SHIB!$J$4</f>
        <v>3.1554067645159773</v>
      </c>
      <c r="D41" s="30">
        <f t="shared" si="0"/>
        <v>1.3329126941800148E-3</v>
      </c>
    </row>
    <row r="42" spans="2:14">
      <c r="B42" s="22" t="s">
        <v>37</v>
      </c>
      <c r="C42" s="9">
        <f>[2]GRT!$J$4</f>
        <v>4.0464076910047373</v>
      </c>
      <c r="D42" s="30">
        <f t="shared" si="0"/>
        <v>1.7092909344748751E-3</v>
      </c>
    </row>
    <row r="43" spans="2:14">
      <c r="B43" s="22" t="s">
        <v>50</v>
      </c>
      <c r="C43" s="9">
        <f>[2]KAVA!$J$4</f>
        <v>2.3649591256642752</v>
      </c>
      <c r="D43" s="30">
        <f t="shared" si="0"/>
        <v>9.9901035748027394E-4</v>
      </c>
    </row>
    <row r="44" spans="2:14">
      <c r="B44" s="22" t="s">
        <v>36</v>
      </c>
      <c r="C44" s="9">
        <f>[2]AMP!$J$4</f>
        <v>1.9076836519545215</v>
      </c>
      <c r="D44" s="30">
        <f t="shared" si="0"/>
        <v>8.0584721588499201E-4</v>
      </c>
    </row>
    <row r="45" spans="2:14">
      <c r="B45" s="22" t="s">
        <v>40</v>
      </c>
      <c r="C45" s="9">
        <f>[2]SHPING!$J$4</f>
        <v>1.6968580647545319</v>
      </c>
      <c r="D45" s="30">
        <f t="shared" si="0"/>
        <v>7.1678988590873224E-4</v>
      </c>
    </row>
    <row r="46" spans="2:14">
      <c r="B46" s="7" t="s">
        <v>27</v>
      </c>
      <c r="C46" s="1">
        <f>[2]Ayman!$E$9</f>
        <v>1.6967935999999999</v>
      </c>
      <c r="D46" s="30">
        <f t="shared" si="0"/>
        <v>7.1676265458926833E-4</v>
      </c>
    </row>
    <row r="47" spans="2:14">
      <c r="B47" s="22" t="s">
        <v>23</v>
      </c>
      <c r="C47" s="9">
        <f>[2]LUNA!J4</f>
        <v>1.1137217709473444</v>
      </c>
      <c r="D47" s="30">
        <f t="shared" si="0"/>
        <v>4.7046038658919958E-4</v>
      </c>
    </row>
    <row r="48" spans="2:14">
      <c r="B48" s="7" t="s">
        <v>25</v>
      </c>
      <c r="C48" s="1">
        <f>[2]POLIS!J4</f>
        <v>0.99573074631766523</v>
      </c>
      <c r="D48" s="30">
        <f t="shared" si="0"/>
        <v>4.2061840225399432E-4</v>
      </c>
    </row>
    <row r="49" spans="2:4">
      <c r="B49" s="22" t="s">
        <v>43</v>
      </c>
      <c r="C49" s="9">
        <f>[2]TRX!$J$4</f>
        <v>0.64755706301158533</v>
      </c>
      <c r="D49" s="30">
        <f t="shared" si="0"/>
        <v>2.7354223842087456E-4</v>
      </c>
    </row>
    <row r="50" spans="2:4">
      <c r="B50" s="7" t="s">
        <v>28</v>
      </c>
      <c r="C50" s="1">
        <f>[2]ATLAS!O46</f>
        <v>0.48856015174426126</v>
      </c>
      <c r="D50" s="30">
        <f t="shared" si="0"/>
        <v>2.0637847248525248E-4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4"/>
  <sheetViews>
    <sheetView workbookViewId="0">
      <selection activeCell="B22" sqref="B22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5"/>
      <c r="C23" s="16"/>
      <c r="D23" s="29"/>
      <c r="E23" s="25"/>
    </row>
    <row r="24" spans="2:5">
      <c r="B24" t="s">
        <v>8</v>
      </c>
      <c r="C24" s="19">
        <f>SUM(C4:C23)</f>
        <v>2329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2023-06-19T06:15:17Z</dcterms:modified>
</cp:coreProperties>
</file>