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N9"/>
  <c r="N8"/>
  <c r="N7"/>
  <c r="N6"/>
  <c r="C5"/>
  <c r="D10" i="33"/>
  <c r="B10"/>
  <c r="N9"/>
  <c r="N8"/>
  <c r="O7"/>
  <c r="P7" s="1"/>
  <c r="N7"/>
  <c r="N6"/>
  <c r="C5"/>
  <c r="O9" s="1"/>
  <c r="P9" s="1"/>
  <c r="J4"/>
  <c r="B13" i="32"/>
  <c r="G12"/>
  <c r="D11"/>
  <c r="D13" s="1"/>
  <c r="C11"/>
  <c r="C10"/>
  <c r="N9"/>
  <c r="C9"/>
  <c r="T8"/>
  <c r="R8"/>
  <c r="C8"/>
  <c r="T7"/>
  <c r="S7"/>
  <c r="R7"/>
  <c r="P7"/>
  <c r="N7"/>
  <c r="C7"/>
  <c r="T6"/>
  <c r="R6"/>
  <c r="R32" s="1"/>
  <c r="N6"/>
  <c r="C6"/>
  <c r="S6" s="1"/>
  <c r="R5"/>
  <c r="C5"/>
  <c r="J4"/>
  <c r="K4" s="1"/>
  <c r="B14" i="31"/>
  <c r="C12"/>
  <c r="C11"/>
  <c r="C10"/>
  <c r="O9"/>
  <c r="N9"/>
  <c r="C9"/>
  <c r="T8"/>
  <c r="S8"/>
  <c r="R8"/>
  <c r="N8"/>
  <c r="C8"/>
  <c r="T7"/>
  <c r="R7"/>
  <c r="N7"/>
  <c r="C7"/>
  <c r="T6"/>
  <c r="S6"/>
  <c r="R6"/>
  <c r="P6"/>
  <c r="O6"/>
  <c r="N6"/>
  <c r="E6"/>
  <c r="D6"/>
  <c r="D14" s="1"/>
  <c r="T5"/>
  <c r="R5"/>
  <c r="R18" s="1"/>
  <c r="C5"/>
  <c r="O8" s="1"/>
  <c r="P8" s="1"/>
  <c r="J4"/>
  <c r="D10" i="30"/>
  <c r="B10"/>
  <c r="N9"/>
  <c r="N8"/>
  <c r="O7"/>
  <c r="P7" s="1"/>
  <c r="N7"/>
  <c r="N6"/>
  <c r="E6"/>
  <c r="D6"/>
  <c r="C5"/>
  <c r="O9" s="1"/>
  <c r="P9" s="1"/>
  <c r="J4"/>
  <c r="B13" i="29"/>
  <c r="N9" s="1"/>
  <c r="N8"/>
  <c r="N7"/>
  <c r="N6"/>
  <c r="Q6" s="1"/>
  <c r="E6"/>
  <c r="D6"/>
  <c r="D13" s="1"/>
  <c r="G12" s="1"/>
  <c r="C5"/>
  <c r="J4"/>
  <c r="D39" i="28"/>
  <c r="C39"/>
  <c r="S25" s="1"/>
  <c r="D38"/>
  <c r="C38"/>
  <c r="O8" s="1"/>
  <c r="C37"/>
  <c r="C36"/>
  <c r="C35"/>
  <c r="C34"/>
  <c r="B34"/>
  <c r="D33"/>
  <c r="C33" s="1"/>
  <c r="C32"/>
  <c r="C31"/>
  <c r="C30"/>
  <c r="D29"/>
  <c r="C29"/>
  <c r="C28"/>
  <c r="B28"/>
  <c r="C27"/>
  <c r="C26"/>
  <c r="B26"/>
  <c r="T25"/>
  <c r="R25"/>
  <c r="C25"/>
  <c r="T24"/>
  <c r="S24"/>
  <c r="R24"/>
  <c r="N24"/>
  <c r="C24"/>
  <c r="T23"/>
  <c r="S23" s="1"/>
  <c r="R23"/>
  <c r="N23"/>
  <c r="C23"/>
  <c r="O6" s="1"/>
  <c r="T22"/>
  <c r="S22"/>
  <c r="R22"/>
  <c r="C22"/>
  <c r="O23" s="1"/>
  <c r="P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R15"/>
  <c r="O15"/>
  <c r="P15" s="1"/>
  <c r="N15"/>
  <c r="E15"/>
  <c r="B15"/>
  <c r="T14"/>
  <c r="S14"/>
  <c r="R14"/>
  <c r="O14"/>
  <c r="N14"/>
  <c r="E14"/>
  <c r="B14"/>
  <c r="T13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O9"/>
  <c r="C9"/>
  <c r="B9"/>
  <c r="T8"/>
  <c r="R8"/>
  <c r="P8"/>
  <c r="B8"/>
  <c r="C8" s="1"/>
  <c r="T7"/>
  <c r="R7"/>
  <c r="P7"/>
  <c r="N7"/>
  <c r="C7"/>
  <c r="T6"/>
  <c r="N6"/>
  <c r="B6"/>
  <c r="S5"/>
  <c r="D5"/>
  <c r="B5"/>
  <c r="R5" s="1"/>
  <c r="B13" i="27"/>
  <c r="J4" s="1"/>
  <c r="K4" s="1"/>
  <c r="O9"/>
  <c r="P9" s="1"/>
  <c r="N9"/>
  <c r="N8"/>
  <c r="O7"/>
  <c r="P7" s="1"/>
  <c r="N7"/>
  <c r="N6"/>
  <c r="E6"/>
  <c r="D6"/>
  <c r="D13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P9"/>
  <c r="N9"/>
  <c r="D9"/>
  <c r="D19" s="1"/>
  <c r="C9"/>
  <c r="T8"/>
  <c r="V8" s="1"/>
  <c r="R8"/>
  <c r="N8"/>
  <c r="C8"/>
  <c r="T7"/>
  <c r="R7"/>
  <c r="N7"/>
  <c r="E7"/>
  <c r="U6"/>
  <c r="T6"/>
  <c r="R6"/>
  <c r="S6" s="1"/>
  <c r="N6"/>
  <c r="C6"/>
  <c r="O17" s="1"/>
  <c r="P17" s="1"/>
  <c r="T5"/>
  <c r="R5"/>
  <c r="R22" s="1"/>
  <c r="C5"/>
  <c r="O9" s="1"/>
  <c r="K4"/>
  <c r="B10" i="25"/>
  <c r="E7"/>
  <c r="D7"/>
  <c r="O6"/>
  <c r="E6"/>
  <c r="D6"/>
  <c r="D10" s="1"/>
  <c r="G9" s="1"/>
  <c r="C5"/>
  <c r="O7" s="1"/>
  <c r="J4"/>
  <c r="K4" s="1"/>
  <c r="N17" i="24"/>
  <c r="N16"/>
  <c r="B16"/>
  <c r="D16" s="1"/>
  <c r="T9" s="1"/>
  <c r="O15"/>
  <c r="P15" s="1"/>
  <c r="D15"/>
  <c r="B15"/>
  <c r="B18" s="1"/>
  <c r="N14"/>
  <c r="C14"/>
  <c r="C13"/>
  <c r="C12"/>
  <c r="C11"/>
  <c r="T10"/>
  <c r="R10"/>
  <c r="N15" s="1"/>
  <c r="C10"/>
  <c r="R9"/>
  <c r="C9"/>
  <c r="T8"/>
  <c r="S8"/>
  <c r="R8"/>
  <c r="N8"/>
  <c r="C8"/>
  <c r="T7"/>
  <c r="S7" s="1"/>
  <c r="R7"/>
  <c r="O7"/>
  <c r="C7"/>
  <c r="O9" s="1"/>
  <c r="T6"/>
  <c r="T17" s="1"/>
  <c r="R6"/>
  <c r="U6" s="1"/>
  <c r="N6"/>
  <c r="E6"/>
  <c r="D6"/>
  <c r="D18" s="1"/>
  <c r="G17" s="1"/>
  <c r="T5"/>
  <c r="S5"/>
  <c r="R5"/>
  <c r="R17" s="1"/>
  <c r="C5"/>
  <c r="J4"/>
  <c r="B35" i="23"/>
  <c r="C34"/>
  <c r="C33"/>
  <c r="B32"/>
  <c r="C31"/>
  <c r="C30"/>
  <c r="C29"/>
  <c r="C28"/>
  <c r="C27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D37" s="1"/>
  <c r="R6"/>
  <c r="T6" s="1"/>
  <c r="D6"/>
  <c r="R5"/>
  <c r="D5"/>
  <c r="D15" i="22"/>
  <c r="D14"/>
  <c r="D13"/>
  <c r="D12"/>
  <c r="D11"/>
  <c r="D10"/>
  <c r="D9"/>
  <c r="D8"/>
  <c r="B7"/>
  <c r="E6"/>
  <c r="D6"/>
  <c r="D5"/>
  <c r="B15" i="21"/>
  <c r="J4" s="1"/>
  <c r="C13"/>
  <c r="C12"/>
  <c r="C11"/>
  <c r="C10"/>
  <c r="C9"/>
  <c r="T8"/>
  <c r="R8"/>
  <c r="C8"/>
  <c r="T7"/>
  <c r="R7"/>
  <c r="C7"/>
  <c r="R6"/>
  <c r="N6"/>
  <c r="E6"/>
  <c r="D6"/>
  <c r="T5"/>
  <c r="S5"/>
  <c r="R5"/>
  <c r="C5"/>
  <c r="B10" i="20"/>
  <c r="J4" s="1"/>
  <c r="O9"/>
  <c r="P9" s="1"/>
  <c r="N9"/>
  <c r="T8"/>
  <c r="S8"/>
  <c r="R8"/>
  <c r="C8"/>
  <c r="R7"/>
  <c r="O7"/>
  <c r="D7"/>
  <c r="T6"/>
  <c r="R6"/>
  <c r="O6"/>
  <c r="O3" s="1"/>
  <c r="N6"/>
  <c r="N7" s="1"/>
  <c r="N8" s="1"/>
  <c r="P8" s="1"/>
  <c r="E6"/>
  <c r="D6"/>
  <c r="D10" s="1"/>
  <c r="G9" s="1"/>
  <c r="T5"/>
  <c r="R5"/>
  <c r="R21" s="1"/>
  <c r="C5"/>
  <c r="O8" s="1"/>
  <c r="K4"/>
  <c r="N3"/>
  <c r="P3" s="1"/>
  <c r="B10" i="19"/>
  <c r="N9"/>
  <c r="N8"/>
  <c r="O7"/>
  <c r="P7" s="1"/>
  <c r="N7"/>
  <c r="N6"/>
  <c r="E6"/>
  <c r="D6"/>
  <c r="D10" s="1"/>
  <c r="G9" s="1"/>
  <c r="C5"/>
  <c r="O9" s="1"/>
  <c r="K4"/>
  <c r="J4"/>
  <c r="B10" i="18"/>
  <c r="O9"/>
  <c r="N7"/>
  <c r="E6"/>
  <c r="D6"/>
  <c r="D10" s="1"/>
  <c r="G9" s="1"/>
  <c r="C5"/>
  <c r="J4"/>
  <c r="K4" s="1"/>
  <c r="B13" i="17"/>
  <c r="O9"/>
  <c r="O8"/>
  <c r="O7"/>
  <c r="O6"/>
  <c r="E6"/>
  <c r="D6"/>
  <c r="D13" s="1"/>
  <c r="J4"/>
  <c r="K4" s="1"/>
  <c r="C10" i="16"/>
  <c r="B9"/>
  <c r="D9" s="1"/>
  <c r="D8" s="1"/>
  <c r="T8" s="1"/>
  <c r="C8"/>
  <c r="B8"/>
  <c r="R8" s="1"/>
  <c r="S8" s="1"/>
  <c r="T7"/>
  <c r="R7"/>
  <c r="C7"/>
  <c r="T6"/>
  <c r="R6"/>
  <c r="E6"/>
  <c r="D6"/>
  <c r="D14" s="1"/>
  <c r="T5"/>
  <c r="T13" s="1"/>
  <c r="R5"/>
  <c r="U5" s="1"/>
  <c r="C5"/>
  <c r="B13" i="15"/>
  <c r="O9"/>
  <c r="N8"/>
  <c r="O7"/>
  <c r="E6"/>
  <c r="D6"/>
  <c r="D13" s="1"/>
  <c r="C5"/>
  <c r="O8" s="1"/>
  <c r="P8" s="1"/>
  <c r="B17" i="14"/>
  <c r="J4" s="1"/>
  <c r="C15"/>
  <c r="D14"/>
  <c r="C14" s="1"/>
  <c r="C13"/>
  <c r="C12"/>
  <c r="S9" s="1"/>
  <c r="O15" s="1"/>
  <c r="C11"/>
  <c r="S8" s="1"/>
  <c r="T10"/>
  <c r="R10"/>
  <c r="E10"/>
  <c r="R9"/>
  <c r="N15" s="1"/>
  <c r="D9"/>
  <c r="R8"/>
  <c r="E8"/>
  <c r="S7"/>
  <c r="R7"/>
  <c r="T7" s="1"/>
  <c r="E7"/>
  <c r="S6"/>
  <c r="R6"/>
  <c r="T6" s="1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J4" s="1"/>
  <c r="C11"/>
  <c r="C10"/>
  <c r="C9"/>
  <c r="U8"/>
  <c r="T8"/>
  <c r="S8" s="1"/>
  <c r="R8"/>
  <c r="C8"/>
  <c r="T7"/>
  <c r="V7" s="1"/>
  <c r="R7"/>
  <c r="N9" s="1"/>
  <c r="N7"/>
  <c r="C7"/>
  <c r="T6"/>
  <c r="R6"/>
  <c r="R13" s="1"/>
  <c r="N6"/>
  <c r="E6"/>
  <c r="D6"/>
  <c r="D13" s="1"/>
  <c r="T5"/>
  <c r="T13" s="1"/>
  <c r="R5"/>
  <c r="U5" s="1"/>
  <c r="C5"/>
  <c r="O7" s="1"/>
  <c r="D14" i="11"/>
  <c r="B14"/>
  <c r="G13"/>
  <c r="N9"/>
  <c r="N8"/>
  <c r="N7"/>
  <c r="D7"/>
  <c r="N6"/>
  <c r="E6"/>
  <c r="D6"/>
  <c r="C5"/>
  <c r="O8" s="1"/>
  <c r="P8" s="1"/>
  <c r="J4"/>
  <c r="B14" i="10"/>
  <c r="J4" s="1"/>
  <c r="D12"/>
  <c r="C12" s="1"/>
  <c r="C11"/>
  <c r="C10"/>
  <c r="C9"/>
  <c r="C8"/>
  <c r="T7"/>
  <c r="U7" s="1"/>
  <c r="R7"/>
  <c r="C7"/>
  <c r="T6"/>
  <c r="R6"/>
  <c r="E6"/>
  <c r="D6"/>
  <c r="T5"/>
  <c r="R5"/>
  <c r="N7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B13" i="8"/>
  <c r="N7" s="1"/>
  <c r="C9"/>
  <c r="T8"/>
  <c r="R8"/>
  <c r="C8"/>
  <c r="T7"/>
  <c r="R7"/>
  <c r="C7"/>
  <c r="O9" s="1"/>
  <c r="R6"/>
  <c r="E6"/>
  <c r="D6"/>
  <c r="D13" s="1"/>
  <c r="T5"/>
  <c r="R5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H37" s="1"/>
  <c r="E51"/>
  <c r="D51"/>
  <c r="C51"/>
  <c r="G51" s="1"/>
  <c r="H35" s="1"/>
  <c r="H40" s="1"/>
  <c r="F50"/>
  <c r="E50"/>
  <c r="D50"/>
  <c r="C50"/>
  <c r="G50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I37" s="1"/>
  <c r="K37" s="1"/>
  <c r="M36"/>
  <c r="H36"/>
  <c r="E36"/>
  <c r="F36" s="1"/>
  <c r="I36" s="1"/>
  <c r="K36" s="1"/>
  <c r="D36"/>
  <c r="M35"/>
  <c r="F35"/>
  <c r="I35" s="1"/>
  <c r="K35" s="1"/>
  <c r="D35"/>
  <c r="E35" s="1"/>
  <c r="M34"/>
  <c r="H34"/>
  <c r="E34"/>
  <c r="F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D6"/>
  <c r="D5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O57" s="1"/>
  <c r="M52"/>
  <c r="M51"/>
  <c r="M49"/>
  <c r="M44"/>
  <c r="M43"/>
  <c r="M42"/>
  <c r="N41"/>
  <c r="O41" s="1"/>
  <c r="M41"/>
  <c r="M36"/>
  <c r="M35"/>
  <c r="C35"/>
  <c r="B35"/>
  <c r="M34"/>
  <c r="C34"/>
  <c r="N33"/>
  <c r="M33"/>
  <c r="O33" s="1"/>
  <c r="D33"/>
  <c r="C33"/>
  <c r="B33"/>
  <c r="C32"/>
  <c r="N49" s="1"/>
  <c r="O49" s="1"/>
  <c r="B31"/>
  <c r="M57" s="1"/>
  <c r="D30"/>
  <c r="B30"/>
  <c r="B37" s="1"/>
  <c r="D29"/>
  <c r="M28"/>
  <c r="D28"/>
  <c r="M27"/>
  <c r="D27"/>
  <c r="M26"/>
  <c r="D26"/>
  <c r="C26" s="1"/>
  <c r="N9" s="1"/>
  <c r="N25"/>
  <c r="M25"/>
  <c r="O25" s="1"/>
  <c r="C25"/>
  <c r="N68" s="1"/>
  <c r="O68" s="1"/>
  <c r="T24"/>
  <c r="R24"/>
  <c r="M76" s="1"/>
  <c r="C24"/>
  <c r="T23"/>
  <c r="R23"/>
  <c r="C23"/>
  <c r="R22"/>
  <c r="C22"/>
  <c r="N43" s="1"/>
  <c r="O43" s="1"/>
  <c r="T21"/>
  <c r="S21"/>
  <c r="R21"/>
  <c r="C21"/>
  <c r="T20"/>
  <c r="R20"/>
  <c r="M58" s="1"/>
  <c r="M20"/>
  <c r="C20"/>
  <c r="N36" s="1"/>
  <c r="O36" s="1"/>
  <c r="T19"/>
  <c r="S19" s="1"/>
  <c r="R19"/>
  <c r="M50" s="1"/>
  <c r="N19"/>
  <c r="O19" s="1"/>
  <c r="M19"/>
  <c r="C19"/>
  <c r="N28" s="1"/>
  <c r="O28" s="1"/>
  <c r="T18"/>
  <c r="S18"/>
  <c r="R18"/>
  <c r="N18"/>
  <c r="M18"/>
  <c r="O18" s="1"/>
  <c r="D18"/>
  <c r="C18"/>
  <c r="N17" s="1"/>
  <c r="O17" s="1"/>
  <c r="O22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R36" s="1"/>
  <c r="D5"/>
  <c r="C40" i="1"/>
  <c r="D38"/>
  <c r="B38"/>
  <c r="B39" s="1"/>
  <c r="C37"/>
  <c r="C36"/>
  <c r="C35"/>
  <c r="C34"/>
  <c r="D33"/>
  <c r="D32"/>
  <c r="D31"/>
  <c r="D30"/>
  <c r="D29"/>
  <c r="C28"/>
  <c r="D27"/>
  <c r="D26"/>
  <c r="D25"/>
  <c r="D24"/>
  <c r="T23"/>
  <c r="S23"/>
  <c r="O37" s="1"/>
  <c r="R23"/>
  <c r="N37" s="1"/>
  <c r="D23"/>
  <c r="C23"/>
  <c r="B23"/>
  <c r="B42" s="1"/>
  <c r="D22"/>
  <c r="T21"/>
  <c r="R21"/>
  <c r="N21"/>
  <c r="D21"/>
  <c r="T20"/>
  <c r="S20"/>
  <c r="O29" s="1"/>
  <c r="P29" s="1"/>
  <c r="R20"/>
  <c r="N29" s="1"/>
  <c r="N20"/>
  <c r="C20"/>
  <c r="T19"/>
  <c r="R19"/>
  <c r="N19" s="1"/>
  <c r="D19"/>
  <c r="C19"/>
  <c r="O18"/>
  <c r="P18" s="1"/>
  <c r="N18"/>
  <c r="D18"/>
  <c r="C18"/>
  <c r="S17"/>
  <c r="R17"/>
  <c r="D17"/>
  <c r="T16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R9"/>
  <c r="T9" s="1"/>
  <c r="D9"/>
  <c r="R8"/>
  <c r="D8"/>
  <c r="T7"/>
  <c r="R7"/>
  <c r="D7"/>
  <c r="T6"/>
  <c r="R6"/>
  <c r="N6"/>
  <c r="O6" s="1"/>
  <c r="D6"/>
  <c r="T5"/>
  <c r="R5"/>
  <c r="D5"/>
  <c r="O3"/>
  <c r="Q8" i="29" l="1"/>
  <c r="Q7"/>
  <c r="Q9"/>
  <c r="K4"/>
  <c r="K4" i="31"/>
  <c r="G13"/>
  <c r="P9"/>
  <c r="N24" i="14"/>
  <c r="N22"/>
  <c r="S24" i="2"/>
  <c r="N75" s="1"/>
  <c r="S15" i="28"/>
  <c r="O25" s="1"/>
  <c r="P25" s="1"/>
  <c r="S19" i="1"/>
  <c r="O19" s="1"/>
  <c r="P19" s="1"/>
  <c r="S6" i="16"/>
  <c r="O6" s="1"/>
  <c r="R13"/>
  <c r="S20" i="2"/>
  <c r="N59" s="1"/>
  <c r="O59" s="1"/>
  <c r="N16" i="14"/>
  <c r="N17"/>
  <c r="O14"/>
  <c r="G12" i="12"/>
  <c r="P7"/>
  <c r="O9"/>
  <c r="O6"/>
  <c r="P6" s="1"/>
  <c r="O8"/>
  <c r="O8" i="10"/>
  <c r="O9"/>
  <c r="P7"/>
  <c r="O6"/>
  <c r="G12" i="8"/>
  <c r="R13"/>
  <c r="S7"/>
  <c r="O7" s="1"/>
  <c r="P7" s="1"/>
  <c r="O8"/>
  <c r="O9" i="14"/>
  <c r="O8"/>
  <c r="O7"/>
  <c r="O6"/>
  <c r="O21" i="1"/>
  <c r="P21" s="1"/>
  <c r="N74" i="2"/>
  <c r="O9"/>
  <c r="O14" s="1"/>
  <c r="N4"/>
  <c r="J12" i="1"/>
  <c r="J13" s="1"/>
  <c r="J4"/>
  <c r="D39"/>
  <c r="T22" s="1"/>
  <c r="T18"/>
  <c r="R18"/>
  <c r="R32" s="1"/>
  <c r="N10"/>
  <c r="P10" s="1"/>
  <c r="R22"/>
  <c r="N52" i="2"/>
  <c r="O52" s="1"/>
  <c r="N50"/>
  <c r="O50" s="1"/>
  <c r="N51"/>
  <c r="O51" s="1"/>
  <c r="O54" s="1"/>
  <c r="J4"/>
  <c r="J7"/>
  <c r="J8" s="1"/>
  <c r="O38"/>
  <c r="P37" i="1"/>
  <c r="I39" i="5"/>
  <c r="K39" s="1"/>
  <c r="E58" i="3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H41" i="5"/>
  <c r="I41" s="1"/>
  <c r="K41" s="1"/>
  <c r="H38"/>
  <c r="H39" s="1"/>
  <c r="N9" i="8"/>
  <c r="N8"/>
  <c r="N6"/>
  <c r="J4"/>
  <c r="E7" i="11"/>
  <c r="K4"/>
  <c r="N8" i="14"/>
  <c r="P8" s="1"/>
  <c r="N6"/>
  <c r="N7"/>
  <c r="P7" s="1"/>
  <c r="N9" i="15"/>
  <c r="N7"/>
  <c r="P7" s="1"/>
  <c r="J4"/>
  <c r="K4" s="1"/>
  <c r="N6"/>
  <c r="O7" i="16"/>
  <c r="N9" i="17"/>
  <c r="N7"/>
  <c r="P7" s="1"/>
  <c r="N8"/>
  <c r="P8" s="1"/>
  <c r="N6"/>
  <c r="P6" s="1"/>
  <c r="O7" i="18"/>
  <c r="P7" s="1"/>
  <c r="O6"/>
  <c r="P6" s="1"/>
  <c r="C7" i="20"/>
  <c r="P6"/>
  <c r="T7"/>
  <c r="S7" s="1"/>
  <c r="D15" i="21"/>
  <c r="G14" s="1"/>
  <c r="T6"/>
  <c r="S6" s="1"/>
  <c r="O8"/>
  <c r="P8" s="1"/>
  <c r="O6"/>
  <c r="O7"/>
  <c r="C7" i="22"/>
  <c r="B17"/>
  <c r="J4" s="1"/>
  <c r="C35" i="23"/>
  <c r="N9" s="1"/>
  <c r="R25"/>
  <c r="O9"/>
  <c r="P9" s="1"/>
  <c r="E35"/>
  <c r="O8" i="24"/>
  <c r="P8" s="1"/>
  <c r="O6"/>
  <c r="P6" s="1"/>
  <c r="N9" i="25"/>
  <c r="N8"/>
  <c r="N6"/>
  <c r="N7"/>
  <c r="P7" s="1"/>
  <c r="T5" i="28"/>
  <c r="T41" s="1"/>
  <c r="S9"/>
  <c r="N9"/>
  <c r="N8"/>
  <c r="O9" i="29"/>
  <c r="P9" s="1"/>
  <c r="O7"/>
  <c r="P7" s="1"/>
  <c r="G9" i="30"/>
  <c r="K4"/>
  <c r="O7" i="34"/>
  <c r="P7" s="1"/>
  <c r="O9"/>
  <c r="P9" s="1"/>
  <c r="G9"/>
  <c r="J4"/>
  <c r="K4" s="1"/>
  <c r="P6" i="1"/>
  <c r="N26"/>
  <c r="N27"/>
  <c r="N28"/>
  <c r="O34"/>
  <c r="O35"/>
  <c r="O36"/>
  <c r="T5" i="2"/>
  <c r="D31"/>
  <c r="T22" s="1"/>
  <c r="N34"/>
  <c r="O34" s="1"/>
  <c r="N42"/>
  <c r="O42" s="1"/>
  <c r="O46" s="1"/>
  <c r="N44"/>
  <c r="O44" s="1"/>
  <c r="N58"/>
  <c r="O58" s="1"/>
  <c r="N60"/>
  <c r="O60" s="1"/>
  <c r="N67"/>
  <c r="O67" s="1"/>
  <c r="M73"/>
  <c r="M75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D9" i="4"/>
  <c r="K4" s="1"/>
  <c r="P6"/>
  <c r="P26"/>
  <c r="J12" i="5"/>
  <c r="I34"/>
  <c r="K34" s="1"/>
  <c r="L38"/>
  <c r="U6" i="8"/>
  <c r="P8"/>
  <c r="P9"/>
  <c r="K4" i="9"/>
  <c r="T6"/>
  <c r="T17" s="1"/>
  <c r="O8"/>
  <c r="P8" s="1"/>
  <c r="T14" i="10"/>
  <c r="D14"/>
  <c r="S6"/>
  <c r="K4" i="12"/>
  <c r="S6"/>
  <c r="P9"/>
  <c r="T8" i="14"/>
  <c r="N9"/>
  <c r="O8" i="18"/>
  <c r="P9" i="19"/>
  <c r="O9" i="21"/>
  <c r="K4" i="24"/>
  <c r="G18" i="26"/>
  <c r="T22"/>
  <c r="O6" i="29"/>
  <c r="P6" s="1"/>
  <c r="O6" i="34"/>
  <c r="P6" s="1"/>
  <c r="O8"/>
  <c r="P8" s="1"/>
  <c r="S5" i="8"/>
  <c r="N9" i="10"/>
  <c r="N8"/>
  <c r="P8" s="1"/>
  <c r="N6"/>
  <c r="P6" s="1"/>
  <c r="O9" i="11"/>
  <c r="P9" s="1"/>
  <c r="O7"/>
  <c r="P7" s="1"/>
  <c r="O16" i="12"/>
  <c r="P16" s="1"/>
  <c r="O14"/>
  <c r="P14" s="1"/>
  <c r="G17" i="14"/>
  <c r="T5"/>
  <c r="O9" i="16"/>
  <c r="O8"/>
  <c r="R21" i="21"/>
  <c r="N8"/>
  <c r="T5" i="23"/>
  <c r="T37" s="1"/>
  <c r="O24" i="28"/>
  <c r="P24" s="1"/>
  <c r="O26"/>
  <c r="P6"/>
  <c r="O9" i="32"/>
  <c r="P9" s="1"/>
  <c r="O7"/>
  <c r="O8"/>
  <c r="P8" s="1"/>
  <c r="G9" i="33"/>
  <c r="K4"/>
  <c r="O26" i="1"/>
  <c r="P26" s="1"/>
  <c r="O27"/>
  <c r="P27" s="1"/>
  <c r="O28"/>
  <c r="P28" s="1"/>
  <c r="N34"/>
  <c r="N35"/>
  <c r="N36"/>
  <c r="N26" i="2"/>
  <c r="O26" s="1"/>
  <c r="N27"/>
  <c r="O27" s="1"/>
  <c r="O30" s="1"/>
  <c r="N35"/>
  <c r="O35" s="1"/>
  <c r="N66"/>
  <c r="O66" s="1"/>
  <c r="O70" s="1"/>
  <c r="M74"/>
  <c r="I40" i="5"/>
  <c r="K40" s="1"/>
  <c r="O7" i="9"/>
  <c r="P7" s="1"/>
  <c r="P12" s="1"/>
  <c r="O9"/>
  <c r="P9" s="1"/>
  <c r="U5" i="10"/>
  <c r="P9"/>
  <c r="R14"/>
  <c r="O6" i="11"/>
  <c r="P6" s="1"/>
  <c r="P12" s="1"/>
  <c r="O15" i="12"/>
  <c r="P15" s="1"/>
  <c r="O17"/>
  <c r="P17" s="1"/>
  <c r="T15" i="13"/>
  <c r="P6" i="14"/>
  <c r="P9"/>
  <c r="P15"/>
  <c r="D17"/>
  <c r="P9" i="15"/>
  <c r="P9" i="17"/>
  <c r="K4" i="21"/>
  <c r="P6" i="25"/>
  <c r="N16" i="28"/>
  <c r="B41"/>
  <c r="J4" s="1"/>
  <c r="O8" i="29"/>
  <c r="P8" s="1"/>
  <c r="S5" i="32"/>
  <c r="T5" s="1"/>
  <c r="T32" s="1"/>
  <c r="W32" s="1"/>
  <c r="O17" i="14"/>
  <c r="P17" s="1"/>
  <c r="O16"/>
  <c r="P16" s="1"/>
  <c r="N9" i="18"/>
  <c r="P9" s="1"/>
  <c r="N8"/>
  <c r="N6"/>
  <c r="B37" i="23"/>
  <c r="J4" s="1"/>
  <c r="R9"/>
  <c r="S9" s="1"/>
  <c r="C9"/>
  <c r="O6" s="1"/>
  <c r="P6" s="1"/>
  <c r="C32"/>
  <c r="R24"/>
  <c r="O17" i="24"/>
  <c r="P17" s="1"/>
  <c r="O16"/>
  <c r="P16" s="1"/>
  <c r="O14"/>
  <c r="P14" s="1"/>
  <c r="N9"/>
  <c r="P9" s="1"/>
  <c r="N7"/>
  <c r="P7" s="1"/>
  <c r="R6" i="28"/>
  <c r="R41" s="1"/>
  <c r="C6"/>
  <c r="P14"/>
  <c r="N26"/>
  <c r="N25"/>
  <c r="G8" i="4"/>
  <c r="T6" i="8"/>
  <c r="T13" s="1"/>
  <c r="N8" i="12"/>
  <c r="P8" s="1"/>
  <c r="P11" s="1"/>
  <c r="O7" i="13"/>
  <c r="P7" s="1"/>
  <c r="O8"/>
  <c r="P8" s="1"/>
  <c r="P12" s="1"/>
  <c r="K4" i="14"/>
  <c r="R37"/>
  <c r="G12" i="15"/>
  <c r="S7" i="16"/>
  <c r="B14"/>
  <c r="G12" i="17"/>
  <c r="S5" i="20"/>
  <c r="S6"/>
  <c r="P7"/>
  <c r="T21"/>
  <c r="N9" i="21"/>
  <c r="T21"/>
  <c r="S7"/>
  <c r="U8"/>
  <c r="D17" i="22"/>
  <c r="O8" i="25"/>
  <c r="O9"/>
  <c r="P9" s="1"/>
  <c r="S5" i="26"/>
  <c r="G12" i="27"/>
  <c r="D41" i="28"/>
  <c r="P9"/>
  <c r="S13"/>
  <c r="S5" i="31"/>
  <c r="T18"/>
  <c r="O6" i="32"/>
  <c r="N8"/>
  <c r="S8"/>
  <c r="T9" i="14"/>
  <c r="N14"/>
  <c r="P14" s="1"/>
  <c r="P19" s="1"/>
  <c r="N23"/>
  <c r="N25"/>
  <c r="O6" i="15"/>
  <c r="O6" i="19"/>
  <c r="P6" s="1"/>
  <c r="P11" s="1"/>
  <c r="O8"/>
  <c r="P8" s="1"/>
  <c r="N7" i="2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O6" i="30"/>
  <c r="P6" s="1"/>
  <c r="P11" s="1"/>
  <c r="O8"/>
  <c r="P8" s="1"/>
  <c r="O7" i="31"/>
  <c r="O6" i="33"/>
  <c r="P6" s="1"/>
  <c r="O8"/>
  <c r="P8" s="1"/>
  <c r="P11" i="29" l="1"/>
  <c r="N73" i="2"/>
  <c r="N76"/>
  <c r="O76" s="1"/>
  <c r="O20" i="1"/>
  <c r="P20" s="1"/>
  <c r="P23" s="1"/>
  <c r="O62" i="2"/>
  <c r="O6" i="8"/>
  <c r="K4"/>
  <c r="K4" i="28"/>
  <c r="S18" i="1"/>
  <c r="T32"/>
  <c r="N3" i="31"/>
  <c r="P7"/>
  <c r="P11" s="1"/>
  <c r="P6" i="32"/>
  <c r="P12" s="1"/>
  <c r="N3"/>
  <c r="O3"/>
  <c r="P3" s="1"/>
  <c r="N7" i="16"/>
  <c r="P7" s="1"/>
  <c r="N6"/>
  <c r="P6" s="1"/>
  <c r="J4"/>
  <c r="N8"/>
  <c r="P8" s="1"/>
  <c r="N9"/>
  <c r="P9" s="1"/>
  <c r="M38" i="5"/>
  <c r="L39"/>
  <c r="O12" i="1"/>
  <c r="P12" s="1"/>
  <c r="O11"/>
  <c r="O13"/>
  <c r="P13" s="1"/>
  <c r="O16" i="28"/>
  <c r="P16" s="1"/>
  <c r="O17"/>
  <c r="P17" s="1"/>
  <c r="P19" s="1"/>
  <c r="S5" i="14"/>
  <c r="T37"/>
  <c r="G13" i="10"/>
  <c r="K4"/>
  <c r="N3" i="21"/>
  <c r="P6"/>
  <c r="O3"/>
  <c r="P3" s="1"/>
  <c r="M4" i="2"/>
  <c r="O4" s="1"/>
  <c r="P19" i="26"/>
  <c r="G13" i="16"/>
  <c r="P11" i="28"/>
  <c r="P11" i="10"/>
  <c r="P36" i="1"/>
  <c r="P34"/>
  <c r="W41" i="28"/>
  <c r="P11" i="24"/>
  <c r="P7" i="21"/>
  <c r="P11" i="20"/>
  <c r="P11" i="17"/>
  <c r="O75" i="2"/>
  <c r="P11" i="33"/>
  <c r="P11" i="26"/>
  <c r="P6" i="15"/>
  <c r="P11" s="1"/>
  <c r="O3" i="31"/>
  <c r="G41" i="28"/>
  <c r="P8" i="25"/>
  <c r="P11" s="1"/>
  <c r="O3" i="28"/>
  <c r="P20" i="24"/>
  <c r="P11" i="14"/>
  <c r="P31" i="1"/>
  <c r="N3" i="28"/>
  <c r="P26"/>
  <c r="P28" s="1"/>
  <c r="R37" i="23"/>
  <c r="P19" i="12"/>
  <c r="P11" i="34"/>
  <c r="P9" i="21"/>
  <c r="P8" i="18"/>
  <c r="P11" s="1"/>
  <c r="P6" i="8"/>
  <c r="P11" s="1"/>
  <c r="T36" i="2"/>
  <c r="P35" i="1"/>
  <c r="G37" i="23"/>
  <c r="I38" i="5"/>
  <c r="K38" s="1"/>
  <c r="J13" s="1"/>
  <c r="D37" i="2"/>
  <c r="G36" s="1"/>
  <c r="N3" i="1"/>
  <c r="P3" s="1"/>
  <c r="D42"/>
  <c r="N11"/>
  <c r="O74" i="2"/>
  <c r="O73"/>
  <c r="K4" i="16" l="1"/>
  <c r="P12"/>
  <c r="I42" i="1"/>
  <c r="G7"/>
  <c r="O46" i="5"/>
  <c r="P46" s="1"/>
  <c r="J15"/>
  <c r="O24" i="14"/>
  <c r="P24" s="1"/>
  <c r="O22"/>
  <c r="P22" s="1"/>
  <c r="O23"/>
  <c r="P23" s="1"/>
  <c r="O25"/>
  <c r="P25" s="1"/>
  <c r="M39" i="5"/>
  <c r="K14" s="1"/>
  <c r="L41"/>
  <c r="M41" s="1"/>
  <c r="P3" i="28"/>
  <c r="P39" i="1"/>
  <c r="P11" i="21"/>
  <c r="O78" i="2"/>
  <c r="K4" i="1"/>
  <c r="K4" i="2"/>
  <c r="P3" i="31"/>
  <c r="P11" i="1"/>
  <c r="P15" s="1"/>
  <c r="M46" i="5" l="1"/>
  <c r="P27" i="14"/>
  <c r="J16" i="5"/>
</calcChain>
</file>

<file path=xl/sharedStrings.xml><?xml version="1.0" encoding="utf-8"?>
<sst xmlns="http://schemas.openxmlformats.org/spreadsheetml/2006/main" count="710" uniqueCount="90">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</sst>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50099712"/>
        <c:axId val="50101632"/>
      </c:lineChart>
      <c:dateAx>
        <c:axId val="50099712"/>
        <c:scaling>
          <c:orientation val="minMax"/>
        </c:scaling>
        <c:axPos val="b"/>
        <c:numFmt formatCode="dd/mm/yy;@" sourceLinked="1"/>
        <c:majorTickMark val="none"/>
        <c:tickLblPos val="nextTo"/>
        <c:crossAx val="50101632"/>
        <c:crosses val="autoZero"/>
        <c:lblOffset val="100"/>
      </c:dateAx>
      <c:valAx>
        <c:axId val="5010163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50099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40" sqref="B40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1799.1545081428001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959.27329060930333</v>
      </c>
      <c r="K4" s="4">
        <f>(J4/D42-1)</f>
        <v>-0.34036060115423339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2727.4818806926187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5.9275600000000001E-3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3.8390036000000002E-2</v>
      </c>
      <c r="O11" s="39">
        <f>($S$18*Params!K16)</f>
        <v>3297.3195331494967</v>
      </c>
      <c r="P11" s="23">
        <f>(O11*N11)</f>
        <v>126.58421558111237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5.9275600000000001E-3</v>
      </c>
      <c r="C12" s="40">
        <v>0</v>
      </c>
      <c r="D12" s="26">
        <f t="shared" si="0"/>
        <v>0</v>
      </c>
      <c r="E12" s="38">
        <f>(B12*J3)</f>
        <v>10.664596296286936</v>
      </c>
      <c r="I12" t="s">
        <v>13</v>
      </c>
      <c r="J12">
        <f>(J11-B42)</f>
        <v>6.6819950000000072E-2</v>
      </c>
      <c r="N12">
        <f>($B$35/5)</f>
        <v>2.1517517999999999E-2</v>
      </c>
      <c r="O12" s="39">
        <f>($S$18*Params!K17)</f>
        <v>6594.6390662989934</v>
      </c>
      <c r="P12" s="23">
        <f>(O12*N12)</f>
        <v>141.90026481259179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120.21941427637663</v>
      </c>
      <c r="N13">
        <f>($B$35/5)</f>
        <v>2.1517517999999999E-2</v>
      </c>
      <c r="O13" s="39">
        <f>($S$18*Params!K18)</f>
        <v>13189.278132597987</v>
      </c>
      <c r="P13" s="23">
        <f>(O13*N13)</f>
        <v>283.80052962518357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559.74023501888769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0.10294259</v>
      </c>
      <c r="S18" s="39">
        <f>(T18/R18)</f>
        <v>1648.6597665747483</v>
      </c>
      <c r="T18" s="23">
        <f>(D35+1283.68*B39)</f>
        <v>169.71730640000001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8.1339679999999984E-3</v>
      </c>
      <c r="O19" s="39">
        <f>($S$19*Params!K16)</f>
        <v>3384.8275463926011</v>
      </c>
      <c r="P19" s="23">
        <f>(O19*N19)</f>
        <v>27.532078947875927</v>
      </c>
      <c r="R19" s="24">
        <f>(B36+B38)</f>
        <v>2.1392419999999999E-2</v>
      </c>
      <c r="S19" s="39">
        <f>(T19/R19)</f>
        <v>1692.4137731963006</v>
      </c>
      <c r="T19" s="23">
        <f>(D36+1269.75*B38)</f>
        <v>36.204826250000004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4.4194839999999996E-3</v>
      </c>
      <c r="O20" s="39">
        <f>($S$19*Params!K17)</f>
        <v>6769.6550927852022</v>
      </c>
      <c r="P20" s="23">
        <f>(O20*N20)</f>
        <v>29.918382368082714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4.4194839999999996E-3</v>
      </c>
      <c r="O21" s="39">
        <f>($S$19*Params!K18)</f>
        <v>13539.310185570404</v>
      </c>
      <c r="P21" s="23">
        <f>(O21*N21)</f>
        <v>59.836764736165428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118.41875105212407</v>
      </c>
      <c r="R23" s="24">
        <f>(B40)</f>
        <v>5.015091E-2</v>
      </c>
      <c r="S23" s="39">
        <f>(T23/R23)</f>
        <v>1819.5083598682456</v>
      </c>
      <c r="T23" s="23">
        <f>(D40)</f>
        <v>91.25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0.53318005000000002</v>
      </c>
      <c r="T32" s="23">
        <f>(SUM(T5:T31))</f>
        <v>1454.2389255217843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1.0030182E-2</v>
      </c>
      <c r="O34" s="39">
        <f>($S$23*Params!K15)</f>
        <v>2729.2625398023683</v>
      </c>
      <c r="P34" s="23">
        <f>(O34*N34)</f>
        <v>27.375</v>
      </c>
    </row>
    <row r="35" spans="2:16">
      <c r="B35" s="24">
        <v>0.10758759</v>
      </c>
      <c r="C35" s="39">
        <f>(D35/B35)</f>
        <v>1632.9020847106995</v>
      </c>
      <c r="D35" s="23">
        <v>175.68</v>
      </c>
      <c r="E35" t="s">
        <v>10</v>
      </c>
      <c r="N35">
        <f>($R$23/5)</f>
        <v>1.0030182E-2</v>
      </c>
      <c r="O35" s="39">
        <f>($S$23*Params!K16)</f>
        <v>3639.0167197364913</v>
      </c>
      <c r="P35" s="23">
        <f>(O35*N35)</f>
        <v>36.5</v>
      </c>
    </row>
    <row r="36" spans="2:16">
      <c r="B36" s="24">
        <v>2.209742E-2</v>
      </c>
      <c r="C36" s="39">
        <f>(D36/B36)</f>
        <v>1678.9290333441643</v>
      </c>
      <c r="D36" s="23">
        <v>37.1</v>
      </c>
      <c r="E36" t="s">
        <v>15</v>
      </c>
      <c r="N36">
        <f>($R$23/5)</f>
        <v>1.0030182E-2</v>
      </c>
      <c r="O36" s="39">
        <f>($S$23*Params!K17)</f>
        <v>7278.0334394729825</v>
      </c>
      <c r="P36" s="23">
        <f>(O36*N36)</f>
        <v>73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1.0030182E-2</v>
      </c>
      <c r="O37" s="39">
        <f>($S$23*Params!K18)</f>
        <v>14556.066878945965</v>
      </c>
      <c r="P37" s="23">
        <f>(O37*N37)</f>
        <v>146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282.875</v>
      </c>
    </row>
    <row r="40" spans="2:16">
      <c r="B40" s="24">
        <v>5.015091E-2</v>
      </c>
      <c r="C40" s="39">
        <f>(D40/B40)</f>
        <v>1819.5083598682456</v>
      </c>
      <c r="D40" s="23">
        <v>91.25</v>
      </c>
      <c r="E40" t="s">
        <v>18</v>
      </c>
    </row>
    <row r="42" spans="2:16">
      <c r="B42">
        <f>(SUM(B5:B41))</f>
        <v>0.53318004999999991</v>
      </c>
      <c r="D42" s="23">
        <f>(SUM(D5:D41))</f>
        <v>1454.2389255217843</v>
      </c>
      <c r="H42" t="s">
        <v>9</v>
      </c>
      <c r="I42" s="39">
        <f>D42/B42</f>
        <v>2727.4818806926187</v>
      </c>
    </row>
  </sheetData>
  <conditionalFormatting sqref="C5:C7 C11 C18:C24">
    <cfRule type="cellIs" dxfId="291" priority="37" operator="lessThan">
      <formula>$J$3</formula>
    </cfRule>
    <cfRule type="cellIs" dxfId="290" priority="38" operator="greaterThan">
      <formula>$J$3</formula>
    </cfRule>
  </conditionalFormatting>
  <conditionalFormatting sqref="C25">
    <cfRule type="cellIs" dxfId="289" priority="35" operator="lessThan">
      <formula>$J$3</formula>
    </cfRule>
    <cfRule type="cellIs" dxfId="288" priority="36" operator="greaterThan">
      <formula>$J$3</formula>
    </cfRule>
  </conditionalFormatting>
  <conditionalFormatting sqref="C27">
    <cfRule type="cellIs" dxfId="287" priority="33" operator="lessThan">
      <formula>$J$3</formula>
    </cfRule>
    <cfRule type="cellIs" dxfId="286" priority="34" operator="greaterThan">
      <formula>$J$3</formula>
    </cfRule>
  </conditionalFormatting>
  <conditionalFormatting sqref="C29">
    <cfRule type="cellIs" dxfId="285" priority="31" operator="lessThan">
      <formula>$J$3</formula>
    </cfRule>
    <cfRule type="cellIs" dxfId="284" priority="32" operator="greaterThan">
      <formula>$J$3</formula>
    </cfRule>
  </conditionalFormatting>
  <conditionalFormatting sqref="C31">
    <cfRule type="cellIs" dxfId="283" priority="29" operator="lessThan">
      <formula>$J$3</formula>
    </cfRule>
    <cfRule type="cellIs" dxfId="282" priority="30" operator="greaterThan">
      <formula>$J$3</formula>
    </cfRule>
  </conditionalFormatting>
  <conditionalFormatting sqref="C33">
    <cfRule type="cellIs" dxfId="281" priority="27" operator="lessThan">
      <formula>$J$3</formula>
    </cfRule>
    <cfRule type="cellIs" dxfId="280" priority="28" operator="greaterThan">
      <formula>$J$3</formula>
    </cfRule>
  </conditionalFormatting>
  <conditionalFormatting sqref="C35:C37">
    <cfRule type="cellIs" dxfId="279" priority="25" operator="lessThan">
      <formula>$J$3</formula>
    </cfRule>
    <cfRule type="cellIs" dxfId="278" priority="26" operator="greaterThan">
      <formula>$J$3</formula>
    </cfRule>
  </conditionalFormatting>
  <conditionalFormatting sqref="C40">
    <cfRule type="cellIs" dxfId="277" priority="23" operator="lessThan">
      <formula>$J$3</formula>
    </cfRule>
    <cfRule type="cellIs" dxfId="276" priority="24" operator="greaterThan">
      <formula>$J$3</formula>
    </cfRule>
  </conditionalFormatting>
  <conditionalFormatting sqref="I42">
    <cfRule type="cellIs" dxfId="275" priority="21" operator="lessThan">
      <formula>$J$3</formula>
    </cfRule>
    <cfRule type="cellIs" dxfId="274" priority="22" operator="greaterThan">
      <formula>$J$3</formula>
    </cfRule>
  </conditionalFormatting>
  <conditionalFormatting sqref="O11:O13">
    <cfRule type="cellIs" dxfId="273" priority="19" operator="lessThan">
      <formula>$J$3</formula>
    </cfRule>
    <cfRule type="cellIs" dxfId="272" priority="20" operator="greaterThan">
      <formula>$J$3</formula>
    </cfRule>
  </conditionalFormatting>
  <conditionalFormatting sqref="O19:O21">
    <cfRule type="cellIs" dxfId="271" priority="17" operator="lessThan">
      <formula>$J$3</formula>
    </cfRule>
    <cfRule type="cellIs" dxfId="270" priority="18" operator="greaterThan">
      <formula>$J$3</formula>
    </cfRule>
  </conditionalFormatting>
  <conditionalFormatting sqref="O26:O29">
    <cfRule type="cellIs" dxfId="269" priority="15" operator="lessThan">
      <formula>$J$3</formula>
    </cfRule>
    <cfRule type="cellIs" dxfId="268" priority="16" operator="greaterThan">
      <formula>$J$3</formula>
    </cfRule>
  </conditionalFormatting>
  <conditionalFormatting sqref="O34:O37">
    <cfRule type="cellIs" dxfId="267" priority="13" operator="lessThan">
      <formula>$J$3</formula>
    </cfRule>
    <cfRule type="cellIs" dxfId="266" priority="14" operator="greaterThan">
      <formula>$J$3</formula>
    </cfRule>
  </conditionalFormatting>
  <conditionalFormatting sqref="N6">
    <cfRule type="cellIs" dxfId="265" priority="11" operator="lessThan">
      <formula>$J$3</formula>
    </cfRule>
    <cfRule type="cellIs" dxfId="264" priority="12" operator="greaterThan">
      <formula>$J$3</formula>
    </cfRule>
  </conditionalFormatting>
  <conditionalFormatting sqref="O3">
    <cfRule type="cellIs" dxfId="263" priority="9" operator="greaterThan">
      <formula>$J$3</formula>
    </cfRule>
    <cfRule type="cellIs" dxfId="262" priority="10" operator="lessThan">
      <formula>$J$3</formula>
    </cfRule>
  </conditionalFormatting>
  <conditionalFormatting sqref="S5:S7">
    <cfRule type="cellIs" dxfId="261" priority="7" operator="lessThan">
      <formula>$J$3</formula>
    </cfRule>
    <cfRule type="cellIs" dxfId="260" priority="8" operator="greaterThan">
      <formula>$J$3</formula>
    </cfRule>
  </conditionalFormatting>
  <conditionalFormatting sqref="S10:S15">
    <cfRule type="cellIs" dxfId="259" priority="5" operator="lessThan">
      <formula>$J$3</formula>
    </cfRule>
    <cfRule type="cellIs" dxfId="258" priority="6" operator="greaterThan">
      <formula>$J$3</formula>
    </cfRule>
  </conditionalFormatting>
  <conditionalFormatting sqref="S18:S20">
    <cfRule type="cellIs" dxfId="257" priority="3" operator="lessThan">
      <formula>$J$3</formula>
    </cfRule>
    <cfRule type="cellIs" dxfId="256" priority="4" operator="greaterThan">
      <formula>$J$3</formula>
    </cfRule>
  </conditionalFormatting>
  <conditionalFormatting sqref="S23">
    <cfRule type="cellIs" dxfId="255" priority="1" operator="lessThan">
      <formula>$J$3</formula>
    </cfRule>
    <cfRule type="cellIs" dxfId="254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1.383362753886932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16.852012475956066</v>
      </c>
      <c r="K4" s="4">
        <f>(J4/D14-1)</f>
        <v>-0.54343480237031372</v>
      </c>
      <c r="R4" t="s">
        <v>5</v>
      </c>
      <c r="S4" t="s">
        <v>6</v>
      </c>
      <c r="T4" t="s">
        <v>7</v>
      </c>
    </row>
    <row r="5" spans="2:21">
      <c r="B5" s="29">
        <v>11.56542788</v>
      </c>
      <c r="C5" s="38">
        <f>(D5/B5)</f>
        <v>3.2078363537380858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0.76160896695606894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0.76160896695606894</v>
      </c>
      <c r="M6" t="s">
        <v>11</v>
      </c>
      <c r="N6" s="29">
        <f>(SUM(R5:R7)/5)</f>
        <v>2.4363837219999995</v>
      </c>
      <c r="O6" s="38">
        <f>($C$5*Params!K8)</f>
        <v>4.170187259859512</v>
      </c>
      <c r="P6" s="38">
        <f>(O6*N6)</f>
        <v>10.160176357613498</v>
      </c>
      <c r="R6" s="29">
        <f>(B5)</f>
        <v>11.56542788</v>
      </c>
      <c r="S6" s="38">
        <f>(T6/R6)</f>
        <v>3.2078363537380858</v>
      </c>
      <c r="T6" s="38">
        <f>(D5)</f>
        <v>37.1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2.4363837219999995</v>
      </c>
      <c r="O7" s="38">
        <f>($C$5*Params!K9)</f>
        <v>5.1325381659809377</v>
      </c>
      <c r="P7" s="38">
        <f>(O7*N7)</f>
        <v>12.504832440139689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0.28080293704249598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2.4363837219999995</v>
      </c>
      <c r="O8" s="38">
        <f>($C$5*Params!K10)</f>
        <v>7.0572399782237891</v>
      </c>
      <c r="P8" s="38">
        <f>(O8*N8)</f>
        <v>17.194144605192072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2.4363837219999995</v>
      </c>
      <c r="O9" s="38">
        <f>($C$5*Params!K11)</f>
        <v>12.831345414952343</v>
      </c>
      <c r="P9" s="38">
        <f>(O9*N9)</f>
        <v>31.262081100349217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71.121234503294474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3.0299347411253148</v>
      </c>
    </row>
    <row r="14" spans="2:21">
      <c r="B14" s="29">
        <f>(SUM(B5:B13))</f>
        <v>12.18191861</v>
      </c>
      <c r="D14" s="38">
        <f>(SUM(D5:D13))</f>
        <v>36.910418410000005</v>
      </c>
      <c r="R14" s="29">
        <f>(SUM(R5:R13))</f>
        <v>12.181918609999999</v>
      </c>
      <c r="T14" s="38">
        <f>(SUM(T5:T13))</f>
        <v>36.910418409999998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7.8373028596925067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9.5583476073591438</v>
      </c>
      <c r="K4" s="4">
        <f>(J4/D14-1)</f>
        <v>-0.1254942719708011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0.68918161288112045</v>
      </c>
      <c r="M6" t="s">
        <v>11</v>
      </c>
      <c r="N6" s="1">
        <f>(SUM($B$5:$B$7)/5)</f>
        <v>0.243919312</v>
      </c>
      <c r="O6" s="38">
        <f>($C$5*Params!K8)</f>
        <v>12.800900900900901</v>
      </c>
      <c r="P6" s="38">
        <f>(O6*N6)</f>
        <v>3.1223869407279281</v>
      </c>
    </row>
    <row r="7" spans="2:16">
      <c r="B7" s="36">
        <v>2.1660490000000001E-2</v>
      </c>
      <c r="C7" s="40">
        <v>0</v>
      </c>
      <c r="D7" s="26">
        <f>(C7*B7)</f>
        <v>0</v>
      </c>
      <c r="E7" s="38">
        <f>(B7*J4)</f>
        <v>0.20703849276572667</v>
      </c>
      <c r="N7" s="1">
        <f>(SUM($B$5:$B$7)/5)</f>
        <v>0.243919312</v>
      </c>
      <c r="O7" s="38">
        <f>($C$5*Params!K9)</f>
        <v>15.754954954954954</v>
      </c>
      <c r="P7" s="38">
        <f>(O7*N7)</f>
        <v>3.8429377732036034</v>
      </c>
    </row>
    <row r="8" spans="2:16">
      <c r="N8" s="1">
        <f>(SUM($B$5:$B$7)/5)</f>
        <v>0.243919312</v>
      </c>
      <c r="O8" s="38">
        <f>($C$5*Params!K10)</f>
        <v>21.663063063063063</v>
      </c>
      <c r="P8" s="38">
        <f>(O8*N8)</f>
        <v>5.2840394381549549</v>
      </c>
    </row>
    <row r="9" spans="2:16">
      <c r="N9" s="1">
        <f>(SUM($B$5:$B$7)/5)</f>
        <v>0.243919312</v>
      </c>
      <c r="O9" s="38">
        <f>($C$5*Params!K11)</f>
        <v>39.387387387387385</v>
      </c>
      <c r="P9" s="38">
        <f>(O9*N9)</f>
        <v>9.6073444330090076</v>
      </c>
    </row>
    <row r="12" spans="2:16">
      <c r="P12" s="38">
        <f>(SUM(P6:P9))</f>
        <v>21.856708585095493</v>
      </c>
    </row>
    <row r="13" spans="2:16">
      <c r="F13" t="s">
        <v>9</v>
      </c>
      <c r="G13" s="38">
        <f>(D14/B14)</f>
        <v>8.9619800173919799</v>
      </c>
    </row>
    <row r="14" spans="2:16">
      <c r="B14" s="19">
        <f>(SUM(B5:B13))</f>
        <v>1.2195965600000001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11.87313633501058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37.822701453076945</v>
      </c>
      <c r="K4" s="4">
        <f>(J4/D13-1)</f>
        <v>-0.19072188113862243</v>
      </c>
      <c r="R4" t="s">
        <v>5</v>
      </c>
      <c r="S4" t="s">
        <v>6</v>
      </c>
      <c r="T4" t="s">
        <v>7</v>
      </c>
    </row>
    <row r="5" spans="2:22">
      <c r="B5" s="24">
        <v>2.4513438700000001</v>
      </c>
      <c r="C5" s="38">
        <f>(D5/B5)</f>
        <v>15.134555561150218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0.17057339472375255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0.17057339472375255</v>
      </c>
      <c r="M6" t="s">
        <v>11</v>
      </c>
      <c r="N6" s="24">
        <f>($B$5+$R$7)/5</f>
        <v>0.49672819000000007</v>
      </c>
      <c r="O6" s="38">
        <f>($C$5*Params!K8)</f>
        <v>19.674922229495284</v>
      </c>
      <c r="P6" s="38">
        <f>(O6*N6)</f>
        <v>9.7730885074479588</v>
      </c>
      <c r="R6" s="24">
        <f>B5</f>
        <v>2.4513438700000001</v>
      </c>
      <c r="S6" s="38">
        <f>(T6/R6)</f>
        <v>15.134555561150218</v>
      </c>
      <c r="T6" s="38">
        <f>D5</f>
        <v>37.1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0.49672819000000007</v>
      </c>
      <c r="O7" s="38">
        <f>($C$5*Params!K9)</f>
        <v>24.215288897840352</v>
      </c>
      <c r="P7" s="38">
        <f>(O7*N7)</f>
        <v>12.028416624551335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0.58712252406274312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0.49672819000000007</v>
      </c>
      <c r="O8" s="38">
        <f>($C$5*Params!K10)</f>
        <v>33.296022234530483</v>
      </c>
      <c r="P8" s="38">
        <f>(O8*N8)</f>
        <v>16.539072858758086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0.49672819000000007</v>
      </c>
      <c r="O9" s="38">
        <f>($C$5*Params!K11)</f>
        <v>60.538222244600874</v>
      </c>
      <c r="P9" s="38">
        <f>(O9*N9)</f>
        <v>30.071041561378333</v>
      </c>
    </row>
    <row r="10" spans="2:22">
      <c r="B10" s="24">
        <v>0.68756225999999998</v>
      </c>
      <c r="C10" s="38">
        <f>(D10/B10)</f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68.411619552135718</v>
      </c>
    </row>
    <row r="12" spans="2:22">
      <c r="F12" t="s">
        <v>9</v>
      </c>
      <c r="G12" s="38">
        <f>(D13/B13)</f>
        <v>14.671268205935945</v>
      </c>
    </row>
    <row r="13" spans="2:22">
      <c r="B13" s="24">
        <f>(SUM(B5:B12))</f>
        <v>3.1855695400000004</v>
      </c>
      <c r="D13" s="38">
        <f>(SUM(D5:D12))</f>
        <v>46.736345110000002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3.1855695400000004</v>
      </c>
      <c r="T13" s="38">
        <f>(SUM(T5:T12))</f>
        <v>46.736345110000002</v>
      </c>
    </row>
    <row r="14" spans="2:22">
      <c r="M14" t="s">
        <v>11</v>
      </c>
      <c r="N14" s="24">
        <f>($B$10)/5</f>
        <v>0.13751245200000001</v>
      </c>
      <c r="O14" s="38">
        <f>($C$10*Params!K8)</f>
        <v>18.604860598369665</v>
      </c>
      <c r="P14" s="38">
        <f>(O14*N14)</f>
        <v>2.5584000000000002</v>
      </c>
    </row>
    <row r="15" spans="2:22">
      <c r="N15" s="24">
        <f>($B$10)/5</f>
        <v>0.13751245200000001</v>
      </c>
      <c r="O15" s="38">
        <f>($C$10*Params!K9)</f>
        <v>22.898289967224205</v>
      </c>
      <c r="P15" s="38">
        <f>(O15*N15)</f>
        <v>3.1488</v>
      </c>
    </row>
    <row r="16" spans="2:22">
      <c r="N16" s="24">
        <f>($B$10)/5</f>
        <v>0.13751245200000001</v>
      </c>
      <c r="O16" s="38">
        <f>($C$10*Params!K10)</f>
        <v>31.485148704933284</v>
      </c>
      <c r="P16" s="38">
        <f>(O16*N16)</f>
        <v>4.329600000000001</v>
      </c>
    </row>
    <row r="17" spans="14:16">
      <c r="N17" s="24">
        <f>($B$10)/5</f>
        <v>0.13751245200000001</v>
      </c>
      <c r="O17" s="38">
        <f>($C$10*Params!K11)</f>
        <v>57.24572491806051</v>
      </c>
      <c r="P17" s="38">
        <f>(O17*N17)</f>
        <v>7.8719999999999999</v>
      </c>
    </row>
    <row r="19" spans="14:16">
      <c r="P19" s="38">
        <f>(SUM(P14:P17))</f>
        <v>17.908799999999999</v>
      </c>
    </row>
  </sheetData>
  <conditionalFormatting sqref="C5 C9:C11 G12 O6:O9 O14:O17 S6">
    <cfRule type="cellIs" dxfId="177" priority="17" operator="lessThan">
      <formula>$J$3</formula>
    </cfRule>
    <cfRule type="cellIs" dxfId="176" priority="18" operator="greaterThan">
      <formula>$J$3</formula>
    </cfRule>
  </conditionalFormatting>
  <conditionalFormatting sqref="S8">
    <cfRule type="cellIs" dxfId="175" priority="11" operator="lessThan">
      <formula>$J$3</formula>
    </cfRule>
    <cfRule type="cellIs" dxfId="174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1.7265418282845009E-3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1.6493416491001223</v>
      </c>
      <c r="K4" s="4">
        <f>(J4/D13-1)</f>
        <v>-0.41763845731223537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3" priority="17" operator="lessThan">
      <formula>$J$3</formula>
    </cfRule>
    <cfRule type="cellIs" dxfId="172" priority="18" operator="greaterThan">
      <formula>$J$3</formula>
    </cfRule>
  </conditionalFormatting>
  <conditionalFormatting sqref="C9:C11">
    <cfRule type="cellIs" dxfId="171" priority="15" operator="lessThan">
      <formula>$J$3</formula>
    </cfRule>
    <cfRule type="cellIs" dxfId="170" priority="16" operator="greaterThan">
      <formula>$J$3</formula>
    </cfRule>
    <cfRule type="cellIs" dxfId="169" priority="13" operator="lessThan">
      <formula>$J$3</formula>
    </cfRule>
    <cfRule type="cellIs" dxfId="168" priority="14" operator="greaterThan">
      <formula>$J$3</formula>
    </cfRule>
  </conditionalFormatting>
  <conditionalFormatting sqref="O6:O9">
    <cfRule type="cellIs" dxfId="167" priority="11" operator="lessThan">
      <formula>$J$3</formula>
    </cfRule>
    <cfRule type="cellIs" dxfId="166" priority="12" operator="greaterThan">
      <formula>$J$3</formula>
    </cfRule>
    <cfRule type="cellIs" dxfId="165" priority="9" operator="lessThan">
      <formula>$J$3</formula>
    </cfRule>
    <cfRule type="cellIs" dxfId="164" priority="10" operator="greaterThan">
      <formula>$J$3</formula>
    </cfRule>
  </conditionalFormatting>
  <conditionalFormatting sqref="S5">
    <cfRule type="cellIs" dxfId="163" priority="7" operator="lessThan">
      <formula>$J$3</formula>
    </cfRule>
    <cfRule type="cellIs" dxfId="162" priority="8" operator="greaterThan">
      <formula>$J$3</formula>
    </cfRule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12">
    <cfRule type="cellIs" dxfId="159" priority="3" operator="lessThan">
      <formula>$J$3</formula>
    </cfRule>
    <cfRule type="cellIs" dxfId="158" priority="4" operator="greaterThan">
      <formula>$J$3</formula>
    </cfRule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231.34029894682129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158.41418166829106</v>
      </c>
      <c r="K4" s="4">
        <f>(J4/D17-1)</f>
        <v>-0.17557782758544993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0.108780048</v>
      </c>
      <c r="O6" s="38">
        <f>($S$8*Params!K8)</f>
        <v>370.63965994940537</v>
      </c>
      <c r="P6" s="38">
        <f>(O6*N6)</f>
        <v>40.318199999999997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5.4364970252503003E-2</v>
      </c>
      <c r="N7" s="24">
        <f>($R$8/5)</f>
        <v>0.108780048</v>
      </c>
      <c r="O7" s="38">
        <f>($S$8*Params!K9)</f>
        <v>456.17188916849892</v>
      </c>
      <c r="P7" s="38">
        <f>(O7*N7)</f>
        <v>49.622399999999992</v>
      </c>
      <c r="R7" s="51">
        <f>(B7+B8+B10)</f>
        <v>2.21769E-3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2.1972701593969086E-2</v>
      </c>
      <c r="N8" s="24">
        <f>($R$8/5)</f>
        <v>0.108780048</v>
      </c>
      <c r="O8" s="38">
        <f>($S$8*Params!K10)</f>
        <v>627.23634760668608</v>
      </c>
      <c r="P8" s="38">
        <f>(O8*N8)</f>
        <v>68.230800000000002</v>
      </c>
      <c r="R8" s="51">
        <f>(B11)</f>
        <v>0.54390024000000003</v>
      </c>
      <c r="S8" s="38">
        <f>(C11)</f>
        <v>285.10743073031182</v>
      </c>
      <c r="T8" s="38">
        <f>(R8*S8)</f>
        <v>155.07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0.108780048</v>
      </c>
      <c r="O9" s="38">
        <f>($S$8*Params!K11)</f>
        <v>1140.4297229212473</v>
      </c>
      <c r="P9" s="38">
        <f>(O9*N9)</f>
        <v>124.05599999999998</v>
      </c>
      <c r="R9" s="51">
        <f>(B12)</f>
        <v>0.12890462</v>
      </c>
      <c r="S9" s="38">
        <f>(C12)</f>
        <v>287.80969991610851</v>
      </c>
      <c r="T9" s="38">
        <f>(R9*S9)</f>
        <v>37.1</v>
      </c>
      <c r="U9" t="s">
        <v>15</v>
      </c>
    </row>
    <row r="10" spans="2:21">
      <c r="B10" s="52">
        <v>1.8877099999999999E-3</v>
      </c>
      <c r="C10" s="40">
        <v>0</v>
      </c>
      <c r="D10" s="26">
        <v>0</v>
      </c>
      <c r="E10" s="38">
        <f>(B10*J3)</f>
        <v>0.43670339572490402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0.54390024000000003</v>
      </c>
      <c r="C11" s="38">
        <f>(D11/B11)</f>
        <v>285.10743073031182</v>
      </c>
      <c r="D11" s="38">
        <v>155.07</v>
      </c>
      <c r="E11" t="s">
        <v>10</v>
      </c>
      <c r="P11" s="38">
        <f>(SUM(P6:P9))</f>
        <v>282.22739999999999</v>
      </c>
    </row>
    <row r="12" spans="2:21">
      <c r="B12" s="51">
        <v>0.12890462</v>
      </c>
      <c r="C12" s="38">
        <f>(D12/B12)</f>
        <v>287.80969991610851</v>
      </c>
      <c r="D12" s="38">
        <v>37.1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2.5780924E-2</v>
      </c>
      <c r="O14" s="38">
        <f>($S$9*Params!K8)</f>
        <v>374.15260989094111</v>
      </c>
      <c r="P14" s="38">
        <f>(O14*N14)</f>
        <v>9.6460000000000008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2.5780924E-2</v>
      </c>
      <c r="O15" s="38">
        <f>($S$9*Params!K9)</f>
        <v>460.49551986577364</v>
      </c>
      <c r="P15" s="38">
        <f>(O15*N15)</f>
        <v>11.872</v>
      </c>
    </row>
    <row r="16" spans="2:21">
      <c r="N16" s="24">
        <f>($R$9/5)</f>
        <v>2.5780924E-2</v>
      </c>
      <c r="O16" s="38">
        <f>($S$9*Params!K10)</f>
        <v>633.18133981543883</v>
      </c>
      <c r="P16" s="38">
        <f>(O16*N16)</f>
        <v>16.324000000000002</v>
      </c>
    </row>
    <row r="17" spans="2:16">
      <c r="B17" s="51">
        <f>(SUM(B5:B16))</f>
        <v>0.68476691000000001</v>
      </c>
      <c r="D17" s="38">
        <f>(SUM(D5:D16))</f>
        <v>192.15177244</v>
      </c>
      <c r="F17" t="s">
        <v>9</v>
      </c>
      <c r="G17" s="38">
        <f>(SUM(D5:D16)/SUM(B5:B16))</f>
        <v>280.60902130916344</v>
      </c>
      <c r="N17" s="24">
        <f>($R$9/5)</f>
        <v>2.5780924E-2</v>
      </c>
      <c r="O17" s="38">
        <f>($S$9*Params!K11)</f>
        <v>1151.2387996644341</v>
      </c>
      <c r="P17" s="38">
        <f>(O17*N17)</f>
        <v>29.68</v>
      </c>
    </row>
    <row r="18" spans="2:16">
      <c r="P18" s="38"/>
    </row>
    <row r="19" spans="2:16">
      <c r="P19" s="38">
        <f>(SUM(P14:P17))</f>
        <v>67.521999999999991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9.0708599999999998E-4</v>
      </c>
      <c r="O22" s="38">
        <f>($S$5*Params!K8)</f>
        <v>323.96134165178148</v>
      </c>
      <c r="P22" s="38">
        <f>(O22*N22)</f>
        <v>0.29386079755354783</v>
      </c>
    </row>
    <row r="23" spans="2:16">
      <c r="N23" s="24">
        <f>(($R$5+$R$7)/5)</f>
        <v>9.0708599999999998E-4</v>
      </c>
      <c r="O23" s="38">
        <f>($S$5*Params!K9)</f>
        <v>398.72165126373102</v>
      </c>
      <c r="P23" s="38">
        <f>(O23*N23)</f>
        <v>0.36167482775821269</v>
      </c>
    </row>
    <row r="24" spans="2:16">
      <c r="N24" s="24">
        <f>(($R$5+$R$7)/5)</f>
        <v>9.0708599999999998E-4</v>
      </c>
      <c r="O24" s="38">
        <f>($S$5*Params!K10)</f>
        <v>548.24227048763021</v>
      </c>
      <c r="P24" s="38">
        <f>(O24*N24)</f>
        <v>0.49730288816754253</v>
      </c>
    </row>
    <row r="25" spans="2:16">
      <c r="N25" s="24">
        <f>(($R$5+$R$7)/5)</f>
        <v>9.0708599999999998E-4</v>
      </c>
      <c r="O25" s="38">
        <f>($S$5*Params!K11)</f>
        <v>996.80412815932755</v>
      </c>
      <c r="P25" s="38">
        <f>(O25*N25)</f>
        <v>0.90418706939553173</v>
      </c>
    </row>
    <row r="26" spans="2:16">
      <c r="P26" s="38"/>
    </row>
    <row r="27" spans="2:16">
      <c r="P27" s="38">
        <f>(SUM(P22:P25))</f>
        <v>2.0570255828748349</v>
      </c>
    </row>
    <row r="37" spans="18:20">
      <c r="R37" s="51">
        <f>(SUM(R5:R27))</f>
        <v>0.68476691000000001</v>
      </c>
      <c r="T37" s="38">
        <f>(SUM(T5:T27))</f>
        <v>192.15177244</v>
      </c>
    </row>
  </sheetData>
  <conditionalFormatting sqref="C5:C6 C9 C11:C14 O6:O9 O14 S5:S6 S8:S9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15:O17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O22:O25">
    <cfRule type="cellIs" dxfId="151" priority="3" operator="lessThan">
      <formula>$J$3</formula>
    </cfRule>
    <cfRule type="cellIs" dxfId="150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6.7832038006158418E-2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4.1634209596779925</v>
      </c>
      <c r="K4" s="4">
        <f>(J4/D13-1)</f>
        <v>-0.16731580806440149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1.7586598144616595E-2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G12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4.6290607758633433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31.738954447341168</v>
      </c>
      <c r="K4" s="4">
        <f>(J4/D14-1)</f>
        <v>-0.15123648249821831</v>
      </c>
      <c r="R4" t="s">
        <v>5</v>
      </c>
      <c r="S4" t="s">
        <v>6</v>
      </c>
      <c r="T4" t="s">
        <v>7</v>
      </c>
    </row>
    <row r="5" spans="2:21">
      <c r="B5" s="24">
        <v>6.7071260500000003</v>
      </c>
      <c r="C5" s="38">
        <f>(D5/B5)</f>
        <v>5.5314302614008577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0.28491466347151378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0.28491466347151378</v>
      </c>
      <c r="M6" t="s">
        <v>11</v>
      </c>
      <c r="N6" s="24">
        <f>($B$14/5)</f>
        <v>1.3712913260000001</v>
      </c>
      <c r="O6" s="38">
        <f>($S$6*Params!K8)</f>
        <v>7.1908593398211149</v>
      </c>
      <c r="P6" s="38">
        <f>(O6*N6)</f>
        <v>9.8607630391827819</v>
      </c>
      <c r="R6" s="24">
        <f>B5</f>
        <v>6.7071260500000003</v>
      </c>
      <c r="S6" s="38">
        <f>(T6/R6)</f>
        <v>5.5314302614008577</v>
      </c>
      <c r="T6" s="38">
        <f>D5</f>
        <v>37.1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1.3712913260000001</v>
      </c>
      <c r="O7" s="38">
        <f>($S$6*Params!K9)</f>
        <v>8.850288418241373</v>
      </c>
      <c r="P7" s="38">
        <f>(O7*N7)</f>
        <v>12.136323740532657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1.3712913260000001</v>
      </c>
      <c r="O8" s="38">
        <f>($C$5*Params!K10)</f>
        <v>12.169146575081887</v>
      </c>
      <c r="P8" s="38">
        <f>(O8*N8)</f>
        <v>16.687445143232402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1.3712913260000001</v>
      </c>
      <c r="O9" s="38">
        <f>($C$5*Params!K11)</f>
        <v>22.125721045603431</v>
      </c>
      <c r="P9" s="38">
        <f>(O9*N9)</f>
        <v>30.340809351331639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69.025341274279484</v>
      </c>
    </row>
    <row r="13" spans="2:21">
      <c r="F13" t="s">
        <v>9</v>
      </c>
      <c r="G13" s="38">
        <f>(D14/B14)</f>
        <v>5.4538875439513994</v>
      </c>
      <c r="N13" s="24"/>
      <c r="P13" s="38"/>
      <c r="R13" s="24">
        <f>(SUM(R5:R12))</f>
        <v>6.8564566300000003</v>
      </c>
      <c r="T13" s="38">
        <f>(SUM(T5:T12))</f>
        <v>37.394343410000005</v>
      </c>
    </row>
    <row r="14" spans="2:21">
      <c r="B14">
        <f>(SUM(B5:B13))</f>
        <v>6.8564566300000012</v>
      </c>
      <c r="D14" s="38">
        <f>(SUM(D5:D13))</f>
        <v>37.394343409999998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3" priority="15" operator="lessThan">
      <formula>$J$3</formula>
    </cfRule>
    <cfRule type="cellIs" dxfId="142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32.980766492612801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4.0810176188746929</v>
      </c>
      <c r="K4" s="4">
        <f>(J4/D13-1)</f>
        <v>-0.21518891944717444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9.5368833428363803E-2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O6:O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4.0091888773671744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8.8690013851539131</v>
      </c>
      <c r="K4" s="4">
        <f>(J4/D10-1)</f>
        <v>-0.1304900602790281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7.9640933373347957E-3</v>
      </c>
      <c r="M6" t="s">
        <v>11</v>
      </c>
      <c r="N6" s="24">
        <f>($B$10/5)</f>
        <v>0.44243370199999993</v>
      </c>
      <c r="O6" s="38">
        <f>($C$5*Params!K8)</f>
        <v>5.9995057873173847</v>
      </c>
      <c r="P6" s="38">
        <f>(O6*N6)</f>
        <v>2.6543835556532547</v>
      </c>
    </row>
    <row r="7" spans="2:16">
      <c r="N7" s="24">
        <f>($B$10/5)</f>
        <v>0.44243370199999993</v>
      </c>
      <c r="O7" s="38">
        <f>($C$5*Params!K9)</f>
        <v>7.3840071228521653</v>
      </c>
      <c r="P7" s="38">
        <f>(O7*N7)</f>
        <v>3.2669336069578518</v>
      </c>
    </row>
    <row r="8" spans="2:16">
      <c r="N8" s="24">
        <f>($B$10/5)</f>
        <v>0.44243370199999993</v>
      </c>
      <c r="O8" s="38">
        <f>($C$5*Params!K10)</f>
        <v>10.153009793921727</v>
      </c>
      <c r="P8" s="38">
        <f>(O8*N8)</f>
        <v>4.4920337095670462</v>
      </c>
    </row>
    <row r="9" spans="2:16">
      <c r="F9" t="s">
        <v>9</v>
      </c>
      <c r="G9" s="38">
        <f>(D10/B10)</f>
        <v>4.6108603182313637</v>
      </c>
      <c r="N9" s="24">
        <f>($B$10/5)</f>
        <v>0.44243370199999993</v>
      </c>
      <c r="O9" s="38">
        <f>($C$5*Params!K11)</f>
        <v>18.460017807130413</v>
      </c>
      <c r="P9" s="38">
        <f>(O9*N9)</f>
        <v>8.1673340173946301</v>
      </c>
    </row>
    <row r="10" spans="2:16">
      <c r="B10">
        <f>(SUM(B5:B9))</f>
        <v>2.2121685099999997</v>
      </c>
      <c r="D10" s="38">
        <f>(SUM(D5:D9))</f>
        <v>10.199999999999999</v>
      </c>
    </row>
    <row r="11" spans="2:16">
      <c r="P11" s="38">
        <f>(SUM(P6:P9))</f>
        <v>18.580684889572783</v>
      </c>
    </row>
    <row r="12" spans="2:16">
      <c r="P12" s="38"/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1.7556284950308809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9.2562380008142355</v>
      </c>
      <c r="K4" s="4">
        <f>(J4/D10-1)</f>
        <v>-0.18590694803744623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2.9442416550216378E-2</v>
      </c>
      <c r="M6" t="s">
        <v>11</v>
      </c>
      <c r="N6" s="1">
        <f>($B$10/5)</f>
        <v>1.054464316</v>
      </c>
      <c r="O6" s="38">
        <f>($C$5*Params!K8)</f>
        <v>2.8124547193077718</v>
      </c>
      <c r="P6" s="38">
        <f>(O6*N6)</f>
        <v>2.9656331418758417</v>
      </c>
    </row>
    <row r="7" spans="2:16">
      <c r="N7" s="1">
        <f>($B$10/5)</f>
        <v>1.054464316</v>
      </c>
      <c r="O7" s="38">
        <f>($C$5*Params!K9)</f>
        <v>3.4614827314557193</v>
      </c>
      <c r="P7" s="38">
        <f>(O7*N7)</f>
        <v>3.6500100207702668</v>
      </c>
    </row>
    <row r="8" spans="2:16">
      <c r="N8" s="1">
        <f>($B$10/5)</f>
        <v>1.054464316</v>
      </c>
      <c r="O8" s="38">
        <f>($C$5*Params!K10)</f>
        <v>4.7595387557516142</v>
      </c>
      <c r="P8" s="38">
        <f>(O8*N8)</f>
        <v>5.0187637785591166</v>
      </c>
    </row>
    <row r="9" spans="2:16">
      <c r="F9" t="s">
        <v>9</v>
      </c>
      <c r="G9" s="38">
        <f>(D10/B10)</f>
        <v>2.156545238653671</v>
      </c>
      <c r="N9" s="1">
        <f>($B$10/5)</f>
        <v>1.054464316</v>
      </c>
      <c r="O9" s="38">
        <f>($C$5*Params!K11)</f>
        <v>8.6537068286392973</v>
      </c>
      <c r="P9" s="38">
        <f>(O9*N9)</f>
        <v>9.1250250519256664</v>
      </c>
    </row>
    <row r="10" spans="2:16">
      <c r="B10" s="1">
        <f>(SUM(B5:B9))</f>
        <v>5.2723215799999998</v>
      </c>
      <c r="D10" s="38">
        <f>(SUM(D5:D9))</f>
        <v>11.37</v>
      </c>
    </row>
    <row r="11" spans="2:16">
      <c r="P11" s="38">
        <f>(SUM(P6:P9))</f>
        <v>20.759431993130889</v>
      </c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34" sqref="B34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34871.170378573472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1034.9425118007937</v>
      </c>
      <c r="K4" s="4">
        <f>(J4/D37-1)</f>
        <v>0.46180722705615618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3.4466999999999999E-4</v>
      </c>
      <c r="C6" s="40">
        <v>0</v>
      </c>
      <c r="D6" s="26">
        <f>(B6*C6)</f>
        <v>0</v>
      </c>
      <c r="E6" s="38">
        <f>(B6*J3)</f>
        <v>12.019046294382917</v>
      </c>
      <c r="I6" t="s">
        <v>11</v>
      </c>
      <c r="J6">
        <v>0.03</v>
      </c>
      <c r="R6" s="24">
        <f t="shared" si="0"/>
        <v>3.4466999999999999E-4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3.2096999999998987E-4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11.192599556410373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6.22465E-3</v>
      </c>
      <c r="S19" s="38">
        <f t="shared" si="2"/>
        <v>23655.305728032901</v>
      </c>
      <c r="T19" s="38">
        <f>(D23+17438.6*B32)</f>
        <v>147.2459988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1.43282E-3</v>
      </c>
      <c r="S20" s="38">
        <f t="shared" si="2"/>
        <v>25267.625310925308</v>
      </c>
      <c r="T20" s="38">
        <f>(D24+17211.7*B31)</f>
        <v>36.203958898000003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6.5666500000000003E-3</v>
      </c>
      <c r="C23" s="38">
        <f t="shared" si="3"/>
        <v>23331.531298302787</v>
      </c>
      <c r="D23" s="38">
        <v>153.21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1.4848800000000001E-3</v>
      </c>
      <c r="C24" s="38">
        <f t="shared" si="3"/>
        <v>24985.183987931683</v>
      </c>
      <c r="D24" s="38">
        <v>37.1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1.6418299999999999E-3</v>
      </c>
      <c r="S24" s="38">
        <f>(T24/R24)</f>
        <v>26038.018552468893</v>
      </c>
      <c r="T24" s="38">
        <f>(D34)</f>
        <v>42.75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1.6418299999999999E-3</v>
      </c>
      <c r="C34" s="38">
        <f>(D34/B34)</f>
        <v>26038.018552468893</v>
      </c>
      <c r="D34" s="38">
        <v>42.75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23854.835119948326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2.8949759999999998E-2</v>
      </c>
      <c r="T36" s="38">
        <f>(SUM(T5:T25))</f>
        <v>523.90980017000004</v>
      </c>
    </row>
    <row r="37" spans="2:20">
      <c r="B37">
        <f>(SUM(B5:B36))</f>
        <v>2.9679030000000009E-2</v>
      </c>
      <c r="D37" s="38">
        <f>(SUM(D5:D36))</f>
        <v>707.98836717000017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2.2846600000000004E-3</v>
      </c>
      <c r="N50" s="38">
        <f>($S$19*Params!K16)</f>
        <v>47310.611456065802</v>
      </c>
      <c r="O50" s="41">
        <f>(N50*M50)</f>
        <v>108.08866156921532</v>
      </c>
    </row>
    <row r="51" spans="12:16">
      <c r="M51">
        <f>($B$23/5)</f>
        <v>1.3133300000000001E-3</v>
      </c>
      <c r="N51" s="38">
        <f>($S$19*Params!K17)</f>
        <v>94621.222912131605</v>
      </c>
      <c r="O51" s="41">
        <f>(N51*M51)</f>
        <v>124.26889068718981</v>
      </c>
    </row>
    <row r="52" spans="12:16">
      <c r="M52">
        <f>($B$23/5)</f>
        <v>1.3133300000000001E-3</v>
      </c>
      <c r="N52" s="38">
        <f>($S$19*Params!K18)</f>
        <v>189242.44582426321</v>
      </c>
      <c r="O52" s="41">
        <f>(N52*M52)</f>
        <v>248.53778137437962</v>
      </c>
    </row>
    <row r="54" spans="12:16">
      <c r="O54" s="41">
        <f>(SUM(O49:O52))</f>
        <v>488.35093363078477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5.4189199999999998E-4</v>
      </c>
      <c r="N58" s="38">
        <f>($S$20*Params!K16)</f>
        <v>50535.250621850617</v>
      </c>
      <c r="O58" s="41">
        <f>(N58*M58)</f>
        <v>27.384648029975875</v>
      </c>
    </row>
    <row r="59" spans="12:16">
      <c r="M59">
        <f>($B$24/5)</f>
        <v>2.9697600000000001E-4</v>
      </c>
      <c r="N59" s="38">
        <f>($S$20*Params!K17)</f>
        <v>101070.50124370123</v>
      </c>
      <c r="O59" s="41">
        <f>(N59*M59)</f>
        <v>30.015513177349419</v>
      </c>
    </row>
    <row r="60" spans="12:16">
      <c r="M60">
        <f>($B$24/5)</f>
        <v>2.9697600000000001E-4</v>
      </c>
      <c r="N60" s="38">
        <f>($S$20*Params!K18)</f>
        <v>202141.00248740247</v>
      </c>
      <c r="O60" s="41">
        <f>(N60*M60)</f>
        <v>60.031026354698838</v>
      </c>
    </row>
    <row r="62" spans="12:16">
      <c r="O62" s="41">
        <f>(SUM(O57:O60))</f>
        <v>118.55360116202414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3.2836599999999997E-4</v>
      </c>
      <c r="N73" s="38">
        <f>($S$24*Params!K15)</f>
        <v>39057.027828703343</v>
      </c>
      <c r="O73" s="41">
        <f>(N73*M73)</f>
        <v>12.825000000000001</v>
      </c>
    </row>
    <row r="74" spans="12:16">
      <c r="M74">
        <f>($R$24/5)</f>
        <v>3.2836599999999997E-4</v>
      </c>
      <c r="N74" s="38">
        <f>($S$24*Params!K16)</f>
        <v>52076.037104937786</v>
      </c>
      <c r="O74" s="41">
        <f>(N74*M74)</f>
        <v>17.099999999999998</v>
      </c>
    </row>
    <row r="75" spans="12:16">
      <c r="M75">
        <f>($R$24/5)</f>
        <v>3.2836599999999997E-4</v>
      </c>
      <c r="N75" s="38">
        <f>($S$24*Params!K17)</f>
        <v>104152.07420987557</v>
      </c>
      <c r="O75" s="41">
        <f>(N75*M75)</f>
        <v>34.199999999999996</v>
      </c>
    </row>
    <row r="76" spans="12:16">
      <c r="M76">
        <f>($R$24/5)</f>
        <v>3.2836599999999997E-4</v>
      </c>
      <c r="N76" s="38">
        <f>($S$24*Params!K18)</f>
        <v>208304.14841975115</v>
      </c>
      <c r="O76" s="41">
        <f>(N76*M76)</f>
        <v>68.399999999999991</v>
      </c>
    </row>
    <row r="78" spans="12:16">
      <c r="O78" s="41">
        <f>(SUM(O73:O76))</f>
        <v>132.52499999999998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5" sqref="D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10.97599148082201</v>
      </c>
      <c r="M3" t="s">
        <v>4</v>
      </c>
      <c r="N3" s="24">
        <f>(INDEX(N5:N15,MATCH(MAX(O6:O7),O5:O15,0))/0.9)</f>
        <v>0.30371801333333343</v>
      </c>
      <c r="O3" s="39">
        <f>(MAX(O6:O7)*0.85)</f>
        <v>9.732712437037037</v>
      </c>
      <c r="P3" s="35">
        <f>(O3*N3)</f>
        <v>2.9560000857215147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8.6763819802579079</v>
      </c>
      <c r="K4" s="4">
        <f>(J4/D10-1)</f>
        <v>1.5603674951983519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2.3288639204178528E-2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3*($B$5/5)-N6-N7</f>
        <v>0.26167310600000004</v>
      </c>
      <c r="O8" s="38">
        <f>($C$5*Params!K10)</f>
        <v>15.183830164036802</v>
      </c>
      <c r="P8" s="38">
        <f>(O8*N8)</f>
        <v>3.9732000000000003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C9" s="38"/>
      <c r="D9" s="38"/>
      <c r="F9" t="s">
        <v>9</v>
      </c>
      <c r="G9" s="38">
        <f>(D10/B10)</f>
        <v>4.2868812783344987</v>
      </c>
      <c r="N9" s="24">
        <f>($B$5/5)</f>
        <v>0.26167310600000004</v>
      </c>
      <c r="O9" s="38">
        <f>($C$5*Params!K11)</f>
        <v>27.606963934612367</v>
      </c>
      <c r="P9" s="38">
        <f>(O9*N9)</f>
        <v>7.2240000000000002</v>
      </c>
      <c r="R9" s="1"/>
      <c r="S9" s="38"/>
      <c r="T9" s="38"/>
      <c r="U9" s="39"/>
    </row>
    <row r="10" spans="2:21">
      <c r="B10">
        <f>(SUM(B5:B9))</f>
        <v>0.79048731000000005</v>
      </c>
      <c r="C10" s="38"/>
      <c r="D10" s="38">
        <f>(SUM(D5:D9))</f>
        <v>3.3887252499999994</v>
      </c>
      <c r="O10" s="38"/>
      <c r="P10" s="38"/>
      <c r="R10" s="1"/>
      <c r="S10" s="38"/>
      <c r="T10" s="39"/>
    </row>
    <row r="11" spans="2:21">
      <c r="O11" s="38"/>
      <c r="P11" s="38">
        <f>(SUM(P6:P9))</f>
        <v>16.876789713705133</v>
      </c>
    </row>
    <row r="21" spans="18:20">
      <c r="R21">
        <f>(SUM(R5:R20))</f>
        <v>0.79048731000000005</v>
      </c>
      <c r="T21" s="38">
        <f>(SUM(T5:T20))</f>
        <v>3.3887252499999994</v>
      </c>
    </row>
  </sheetData>
  <conditionalFormatting sqref="O8:O9">
    <cfRule type="cellIs" dxfId="125" priority="9" operator="lessThan">
      <formula>$J$3</formula>
    </cfRule>
    <cfRule type="cellIs" dxfId="124" priority="10" operator="greaterThan">
      <formula>$J$3</formula>
    </cfRule>
  </conditionalFormatting>
  <conditionalFormatting sqref="C5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G9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3">
    <cfRule type="cellIs" dxfId="119" priority="3" operator="greaterThan">
      <formula>$J$3</formula>
    </cfRule>
    <cfRule type="cellIs" dxfId="118" priority="4" operator="lessThan">
      <formula>$J$3</formula>
    </cfRule>
  </conditionalFormatting>
  <conditionalFormatting sqref="S5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69.329861161561226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11.361897587816463</v>
      </c>
      <c r="K4" s="4">
        <f>(J4/D15-1)</f>
        <v>0.1431770524092475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6.4070497893845196E-2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1.2561023863628544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0.44889913880916488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1.157220021247523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2.3826381194264015E-2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6.3868204214079192E-5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21.707827911821614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0.30209635957377046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3.9657151177446792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0.65910486056683615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35.839517297937839</v>
      </c>
      <c r="K4" s="4">
        <f>(J4/D18-1)</f>
        <v>-0.24335464352730818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0.20130914526369367</v>
      </c>
      <c r="M6" t="s">
        <v>11</v>
      </c>
      <c r="N6" s="19">
        <f>($B$7+$R$9)/5</f>
        <v>8.1394281237777779</v>
      </c>
      <c r="O6" s="38">
        <f>($S$7*Params!K8)</f>
        <v>1.2037567106984433</v>
      </c>
      <c r="P6" s="38">
        <f>(O6*N6)</f>
        <v>9.7978912252451398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0.20130914526369367</v>
      </c>
    </row>
    <row r="7" spans="2:21">
      <c r="B7" s="19">
        <v>40.06623562</v>
      </c>
      <c r="C7" s="38">
        <f t="shared" ref="C7:C14" si="0">(D7/B7)</f>
        <v>0.92596670053726404</v>
      </c>
      <c r="D7" s="38">
        <v>37.1</v>
      </c>
      <c r="E7" t="s">
        <v>15</v>
      </c>
      <c r="N7" s="19">
        <f>($B$7+$R$9)/5</f>
        <v>8.1394281237777779</v>
      </c>
      <c r="O7" s="38">
        <f>($S$7*Params!K9)</f>
        <v>1.4815467208596225</v>
      </c>
      <c r="P7" s="38">
        <f>(O7*N7)</f>
        <v>12.058943046455557</v>
      </c>
      <c r="R7" s="19">
        <f>B7</f>
        <v>40.06623562</v>
      </c>
      <c r="S7" s="38">
        <f>(T7/R7)</f>
        <v>0.92596670053726404</v>
      </c>
      <c r="T7" s="38">
        <f>D7</f>
        <v>37.1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8.1394281237777779</v>
      </c>
      <c r="O8" s="38">
        <f>($S$7*Params!K10)</f>
        <v>2.0371267411819809</v>
      </c>
      <c r="P8" s="38">
        <f>(O8*N8)</f>
        <v>16.581046688876391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8.1394281237777779</v>
      </c>
      <c r="O9" s="38">
        <f>($C$7*Params!K11)</f>
        <v>3.7038668021490562</v>
      </c>
      <c r="P9" s="38">
        <f>(O9*N9)</f>
        <v>30.147357616138891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68.58523857671598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0.87108822505623074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54.376047640000003</v>
      </c>
      <c r="S17" s="38"/>
      <c r="T17" s="38">
        <f>(SUM(T5:T12))</f>
        <v>47.366334824300644</v>
      </c>
    </row>
    <row r="18" spans="2:20">
      <c r="B18" s="19">
        <f>(SUM(B5:B17))</f>
        <v>54.376047640000003</v>
      </c>
      <c r="D18" s="38">
        <f>(SUM(D5:D17))</f>
        <v>47.366334824300644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0.57882383472786947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31.745041735453228</v>
      </c>
      <c r="K4" s="4">
        <f>(J4/D10-1)</f>
        <v>-0.19815504583346233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1.3781828497829149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0.1246448159590049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1.522368566053923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35.728995167928396</v>
      </c>
      <c r="K4" s="4">
        <f>(J4/D19-1)</f>
        <v>-0.10226566951726235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21.326256749999999</v>
      </c>
      <c r="C6" s="38">
        <f>(D6/B6)</f>
        <v>1.7396395642662421</v>
      </c>
      <c r="D6" s="38">
        <v>37.1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21.326256749999999</v>
      </c>
      <c r="S6" s="38">
        <f>(T6/R6)</f>
        <v>1.7396395642662421</v>
      </c>
      <c r="T6" s="38">
        <f>D6</f>
        <v>37.1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0.14609932116554628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0.34158176783812644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0.35077730789291328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4.2924144039999996</v>
      </c>
      <c r="O14" s="38">
        <f>($C$6*Params!K8)</f>
        <v>2.2615314335461147</v>
      </c>
      <c r="P14" s="38">
        <f>(O14*N14)</f>
        <v>9.7074301004521111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4.2924144039999996</v>
      </c>
      <c r="O15" s="38">
        <f>($C$6*Params!K9)</f>
        <v>2.7834233028259874</v>
      </c>
      <c r="P15" s="38">
        <f>(O15*N15)</f>
        <v>11.947606277479521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4.2924144039999996</v>
      </c>
      <c r="O16" s="38">
        <f>($C$6*Params!K10)</f>
        <v>3.8272070413857331</v>
      </c>
      <c r="P16" s="38">
        <f>(O16*N16)</f>
        <v>16.427958631534345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4.2924144039999996</v>
      </c>
      <c r="O17" s="38">
        <f>($C$6*Params!K11)</f>
        <v>6.9585582570649684</v>
      </c>
      <c r="P17" s="38">
        <f>(O17*N17)</f>
        <v>29.869015693698802</v>
      </c>
      <c r="S17" s="38"/>
      <c r="T17" s="38"/>
    </row>
    <row r="18" spans="2:20">
      <c r="C18" s="38"/>
      <c r="D18" s="38"/>
      <c r="F18" t="s">
        <v>9</v>
      </c>
      <c r="G18" s="38">
        <f>(D19/B19)</f>
        <v>1.6957896276900779</v>
      </c>
      <c r="O18" s="38"/>
      <c r="P18" s="38"/>
      <c r="S18" s="38"/>
      <c r="T18" s="38"/>
    </row>
    <row r="19" spans="2:20">
      <c r="B19" s="1">
        <f>(SUM(B5:B18))</f>
        <v>23.469346362385977</v>
      </c>
      <c r="C19" s="38"/>
      <c r="D19" s="38">
        <f>(SUM(D5:D18))</f>
        <v>39.799074130000001</v>
      </c>
      <c r="O19" s="38"/>
      <c r="P19" s="38">
        <f>(SUM(P14:P17))</f>
        <v>67.952010703164774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23.469346362385981</v>
      </c>
      <c r="S22" s="38"/>
      <c r="T22" s="38">
        <f>(SUM(T5:T21))</f>
        <v>39.799074130000001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7.8377657789295711E-6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3.4469029017308173</v>
      </c>
      <c r="K4" s="4">
        <f>(J4/D13-1)</f>
        <v>-0.31473103345311793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1.9565414713941889E-3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5"/>
  <sheetViews>
    <sheetView tabSelected="1" workbookViewId="0">
      <selection activeCell="H26" sqref="H26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40.038533095413797</v>
      </c>
      <c r="M3" t="s">
        <v>4</v>
      </c>
      <c r="N3" s="24">
        <f>(INDEX(N5:N26,MATCH(MAX(O6:O8,O23:O24,O14:O15),O5:O26,0))/0.9)</f>
        <v>0.72222222222222221</v>
      </c>
      <c r="O3" s="39">
        <f>(MAX(O14:O15,O23:O24,O6:O8)*0.85)</f>
        <v>27.946732720641322</v>
      </c>
      <c r="P3" s="38">
        <f>(O3*N3)</f>
        <v>20.183751409352066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(B41*J3)</f>
        <v>215.81579482110544</v>
      </c>
      <c r="K4" s="4">
        <f>(J4/D41-1)</f>
        <v>0.84902179584976967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8.4080919500368972E-2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5.6632494400000004</v>
      </c>
      <c r="S13" s="38">
        <f>(T13/R13)</f>
        <v>19.790339130815326</v>
      </c>
      <c r="T13" s="38">
        <f>(D17+11.97*B21)</f>
        <v>112.07762699999999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0.24667792290177659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5.7473910000000003E-2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2.1131456920031565E-2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1.7616300499999999</v>
      </c>
      <c r="S15" s="38">
        <f>(T15/R15)</f>
        <v>20.549068176942146</v>
      </c>
      <c r="T15" s="38">
        <f>(D19+12.6*B22)</f>
        <v>36.199856000000004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1.2326332360000003</v>
      </c>
      <c r="O16" s="38">
        <f>($S$13*Params!K10)</f>
        <v>43.538746087793719</v>
      </c>
      <c r="P16" s="38">
        <f>(O16*N16)</f>
        <v>53.667305481579525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5.9441494400000003</v>
      </c>
      <c r="C17" s="38">
        <f>(D17/B17)</f>
        <v>19.420776877372717</v>
      </c>
      <c r="D17" s="38">
        <v>115.44</v>
      </c>
      <c r="E17" t="s">
        <v>10</v>
      </c>
      <c r="N17" s="24">
        <f>(($R$13+N14+$R$21)/5)</f>
        <v>1.197844412</v>
      </c>
      <c r="O17" s="38">
        <f>($S$13*Params!K11)</f>
        <v>79.161356523261304</v>
      </c>
      <c r="P17" s="38">
        <f>(O17*N17)</f>
        <v>94.822988557728308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5.7473910000000003E-2</v>
      </c>
      <c r="C18" s="40">
        <v>0</v>
      </c>
      <c r="D18" s="26">
        <v>0</v>
      </c>
      <c r="E18" s="39">
        <f>B18*J3</f>
        <v>2.3011710476578342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1.8330700499999999</v>
      </c>
      <c r="C19" s="38">
        <f t="shared" ref="C19:C32" si="1">(D19/B19)</f>
        <v>20.239270179554786</v>
      </c>
      <c r="D19" s="38">
        <v>37.1</v>
      </c>
      <c r="E19" t="s">
        <v>15</v>
      </c>
      <c r="O19" s="38"/>
      <c r="P19" s="38">
        <f>(SUM(P14:P17))</f>
        <v>217.99465878930783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0.32550394185035281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1.9928214573614889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2.2597935075670099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32.878509083107438</v>
      </c>
      <c r="P24" s="38">
        <f>(O24*N24)</f>
        <v>21.371030904019836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0.3822326880000001</v>
      </c>
      <c r="O25" s="38">
        <f>($S$15*Params!K10)</f>
        <v>45.207949989272727</v>
      </c>
      <c r="P25" s="38">
        <f>(O25*N25)</f>
        <v>17.279956243369291</v>
      </c>
      <c r="R25" s="24">
        <f>B39</f>
        <v>-0.65</v>
      </c>
      <c r="S25" s="38">
        <f>C39</f>
        <v>32.934038338461541</v>
      </c>
      <c r="T25" s="38">
        <f>D39</f>
        <v>-21.407124920000001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0.36789089599999997</v>
      </c>
      <c r="O26" s="38">
        <f>($S$15*Params!K11)</f>
        <v>82.196272707768586</v>
      </c>
      <c r="P26" s="38">
        <f>(O26*N26)</f>
        <v>30.239260414321329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70.053351081710446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9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S39" s="38"/>
      <c r="T39" s="38"/>
    </row>
    <row r="40" spans="2:23">
      <c r="C40" s="38"/>
      <c r="D40" s="38"/>
      <c r="E40" s="38"/>
      <c r="S40" s="38"/>
      <c r="T40" s="38"/>
    </row>
    <row r="41" spans="2:23">
      <c r="B41" s="24">
        <f>(SUM(B5:B40))</f>
        <v>5.3902023410000002</v>
      </c>
      <c r="C41" s="38"/>
      <c r="D41" s="38">
        <f>(SUM(D5:D40))</f>
        <v>116.71890255999998</v>
      </c>
      <c r="E41" s="38"/>
      <c r="F41" t="s">
        <v>9</v>
      </c>
      <c r="G41" s="38">
        <f>(D41/B41)</f>
        <v>21.653900016366745</v>
      </c>
      <c r="R41" s="24">
        <f>(SUM(R5:R36))</f>
        <v>5.3902023409999984</v>
      </c>
      <c r="S41" s="38"/>
      <c r="T41" s="38">
        <f>(SUM(T5:T36))</f>
        <v>116.716543</v>
      </c>
      <c r="V41" t="s">
        <v>9</v>
      </c>
      <c r="W41" s="38">
        <f>(T41/R41)</f>
        <v>21.653462266566152</v>
      </c>
    </row>
    <row r="42" spans="2:23">
      <c r="M42" s="24"/>
      <c r="S42" s="38"/>
      <c r="T42" s="38"/>
    </row>
    <row r="45" spans="2:23">
      <c r="N45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1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9 O16:O17 O25: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1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9.9329288570268362E-2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0.92544244326354486</v>
      </c>
      <c r="K4" s="4">
        <f>(J4/D13-1)</f>
        <v>0.85088488652708971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0.21565566999999999</v>
      </c>
      <c r="C6" s="40">
        <v>0</v>
      </c>
      <c r="D6" s="26">
        <f>(B6*C6)</f>
        <v>0</v>
      </c>
      <c r="E6" s="38">
        <f>(B6*J3)</f>
        <v>2.1420924277244565E-2</v>
      </c>
      <c r="G6" s="38"/>
      <c r="M6" t="s">
        <v>11</v>
      </c>
      <c r="N6" s="19">
        <f>($B$13/5)</f>
        <v>1.8633828080000001</v>
      </c>
      <c r="O6" s="35">
        <f>($C$5*Params!K8)</f>
        <v>7.1418695478700056E-2</v>
      </c>
      <c r="P6" s="38">
        <f>(O6*N6)</f>
        <v>0.13308036932479703</v>
      </c>
      <c r="Q6" s="38">
        <f>N6*$J$3</f>
        <v>0.18508848865270897</v>
      </c>
    </row>
    <row r="7" spans="2:17">
      <c r="C7" s="38"/>
      <c r="D7" s="38"/>
      <c r="E7" s="38"/>
      <c r="G7" s="38"/>
      <c r="N7" s="19">
        <f>($B$13/5)</f>
        <v>1.8633828080000001</v>
      </c>
      <c r="O7" s="35">
        <f>($C$5*Params!K9)</f>
        <v>8.7899932896861599E-2</v>
      </c>
      <c r="P7" s="38">
        <f>(O7*N7)</f>
        <v>0.16379122378436556</v>
      </c>
      <c r="Q7" s="38">
        <f>Q6*2</f>
        <v>0.37017697730541793</v>
      </c>
    </row>
    <row r="8" spans="2:17">
      <c r="C8" s="38"/>
      <c r="D8" s="38"/>
      <c r="E8" s="38"/>
      <c r="G8" s="38"/>
      <c r="N8" s="19">
        <f>($B$13/5)</f>
        <v>1.8633828080000001</v>
      </c>
      <c r="O8" s="35">
        <f>($C$5*Params!K10)</f>
        <v>0.12086240773318471</v>
      </c>
      <c r="P8" s="38">
        <f>(O8*N8)</f>
        <v>0.22521293270350265</v>
      </c>
      <c r="Q8" s="38">
        <f>Q6*3</f>
        <v>0.55526546595812687</v>
      </c>
    </row>
    <row r="9" spans="2:17">
      <c r="C9" s="38"/>
      <c r="D9" s="38"/>
      <c r="E9" s="38"/>
      <c r="G9" s="38"/>
      <c r="N9" s="19">
        <f>($B$13/5)</f>
        <v>1.8633828080000001</v>
      </c>
      <c r="O9" s="35">
        <f>($C$5*Params!K11)</f>
        <v>0.219749832242154</v>
      </c>
      <c r="P9" s="38">
        <f>(O9*N9)</f>
        <v>0.40947805946091387</v>
      </c>
      <c r="Q9" s="38">
        <f>Q6*4</f>
        <v>0.74035395461083586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0.93156258527357905</v>
      </c>
    </row>
    <row r="12" spans="2:17">
      <c r="C12" s="38"/>
      <c r="D12" s="38"/>
      <c r="E12" s="38"/>
      <c r="F12" t="s">
        <v>9</v>
      </c>
      <c r="G12" s="38">
        <f>(D13/B13)</f>
        <v>5.366583805038519E-2</v>
      </c>
    </row>
    <row r="13" spans="2:17">
      <c r="B13">
        <f>(SUM(B5:B12))</f>
        <v>9.3169140400000003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4.6817134974929298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9.0732768646360356</v>
      </c>
      <c r="K4" s="4">
        <f>(J4/D10-1)</f>
        <v>-0.14078817569734514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1.1333211131921034E-2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5.4488466814253362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1.9380248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0.60586315769814758</v>
      </c>
      <c r="M3" t="s">
        <v>4</v>
      </c>
      <c r="N3" s="19">
        <f>(INDEX(N5:N14,MATCH(MAX(O6:O7),O5:O14,0))/0.9)</f>
        <v>11.445793659259262</v>
      </c>
      <c r="O3" s="37">
        <f>(MAX(O6:O7)*0.85)</f>
        <v>0.48540838895304461</v>
      </c>
      <c r="P3" s="38">
        <f>(O3*N3)</f>
        <v>5.5558842604300116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18.723378659652681</v>
      </c>
      <c r="K4" s="4">
        <f>(J4/D14-1)</f>
        <v>7.0076636361615154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54.310917279999998</v>
      </c>
      <c r="S5" s="38">
        <f>(T5/R5)</f>
        <v>0.35167883284920282</v>
      </c>
      <c r="T5" s="38">
        <f>(SUM(D5:D7))</f>
        <v>19.100000000000001</v>
      </c>
    </row>
    <row r="6" spans="2:20">
      <c r="B6" s="20">
        <v>0.73590580999999999</v>
      </c>
      <c r="C6" s="40">
        <v>0</v>
      </c>
      <c r="D6" s="40">
        <f>(B6*C6)</f>
        <v>0</v>
      </c>
      <c r="E6" s="38">
        <f>(B6*J3)</f>
        <v>0.445858217815013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10.301214293333336</v>
      </c>
      <c r="O7" s="38">
        <f>($C$5*Params!K9)</f>
        <v>0.57106869288593487</v>
      </c>
      <c r="P7" s="38">
        <f>(O7*N7)</f>
        <v>5.8827009816317775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10.301214293333336</v>
      </c>
      <c r="O8" s="38">
        <f>($C$5*Params!K10)</f>
        <v>0.78521945271816052</v>
      </c>
      <c r="P8" s="38">
        <f>(O8*N8)</f>
        <v>8.0887138497436943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10.301214293333336</v>
      </c>
      <c r="O9" s="38">
        <f>($C$5*Params!K11)</f>
        <v>1.4276717322148371</v>
      </c>
      <c r="P9" s="38">
        <f>(O9*N9)</f>
        <v>14.706752454079444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33.730864645454915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7.5660415475264517E-2</v>
      </c>
    </row>
    <row r="14" spans="2:20">
      <c r="B14" s="19">
        <f>(SUM(B5:B13))</f>
        <v>30.903642880000007</v>
      </c>
      <c r="D14" s="38">
        <f>(SUM(D5:D13))</f>
        <v>2.3381824600000005</v>
      </c>
    </row>
    <row r="18" spans="14:20">
      <c r="R18">
        <f>(SUM(R5:R17))</f>
        <v>30.903642880000007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N3" sqref="N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0.10852415333146929</v>
      </c>
      <c r="M3" t="s">
        <v>4</v>
      </c>
      <c r="N3" s="29">
        <f>(INDEX(N5:N28,MATCH(MAX(O6:O7),O5:O28,0))/0.9)</f>
        <v>13.954464377777779</v>
      </c>
      <c r="O3" s="37">
        <f>(MAX(O6:O7)*0.85)</f>
        <v>8.5765186271263935E-2</v>
      </c>
      <c r="P3" s="38">
        <f>(O3*N3)</f>
        <v>1.1968072366758284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4.6441353130737015</v>
      </c>
      <c r="K4" s="4">
        <f>(J4/D13-1)</f>
        <v>1.9989850714263953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($B$5+$R$7)/5</f>
        <v>13.521972719999999</v>
      </c>
      <c r="O9" s="38">
        <f>($C$5*Params!K11)</f>
        <v>0.25225054785665862</v>
      </c>
      <c r="P9" s="38">
        <f>(O9*N9)</f>
        <v>3.4109250267227922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C12" s="38"/>
      <c r="D12" s="38"/>
      <c r="F12" t="s">
        <v>9</v>
      </c>
      <c r="G12" s="38">
        <f>(D13/B13)</f>
        <v>3.6186960170446057E-2</v>
      </c>
      <c r="O12" s="38"/>
      <c r="P12" s="38">
        <f>(SUM(P6:P9))</f>
        <v>7.8735294926453196</v>
      </c>
      <c r="R12" s="24"/>
      <c r="S12" s="38"/>
      <c r="T12" s="38"/>
    </row>
    <row r="13" spans="2:20">
      <c r="B13" s="19">
        <f>(SUM(B5:B12))</f>
        <v>42.793564110000005</v>
      </c>
      <c r="C13" s="38"/>
      <c r="D13" s="38">
        <f>(SUM(D5:D12))</f>
        <v>1.5485690000000001</v>
      </c>
      <c r="O13" s="38"/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3">
      <c r="R17" s="24"/>
      <c r="S17" s="38"/>
      <c r="T17" s="38"/>
    </row>
    <row r="18" spans="18:23">
      <c r="R18" s="24"/>
      <c r="S18" s="38"/>
      <c r="T18" s="38"/>
    </row>
    <row r="19" spans="18:23">
      <c r="R19" s="24"/>
      <c r="S19" s="38"/>
      <c r="T19" s="38"/>
    </row>
    <row r="20" spans="18:23">
      <c r="R20" s="24"/>
      <c r="S20" s="38"/>
      <c r="T20" s="38"/>
    </row>
    <row r="21" spans="18:23">
      <c r="R21" s="24"/>
      <c r="S21" s="38"/>
      <c r="T21" s="38"/>
    </row>
    <row r="22" spans="18:23">
      <c r="R22" s="24"/>
      <c r="S22" s="38"/>
      <c r="T22" s="38"/>
    </row>
    <row r="23" spans="18:23">
      <c r="R23" s="24"/>
      <c r="S23" s="38"/>
      <c r="T23" s="38"/>
      <c r="V23" s="39"/>
    </row>
    <row r="25" spans="18:23">
      <c r="S25" s="38"/>
      <c r="T25" s="38"/>
    </row>
    <row r="26" spans="18:23">
      <c r="S26" s="38"/>
      <c r="T26" s="38"/>
    </row>
    <row r="27" spans="18:23">
      <c r="S27" s="38"/>
      <c r="T27" s="38"/>
    </row>
    <row r="28" spans="18:23">
      <c r="S28" s="38"/>
      <c r="T28" s="38"/>
    </row>
    <row r="29" spans="18:23">
      <c r="S29" s="38"/>
      <c r="T29" s="38"/>
    </row>
    <row r="30" spans="18:23">
      <c r="S30" s="38"/>
      <c r="T30" s="38"/>
    </row>
    <row r="31" spans="18:23">
      <c r="S31" s="38"/>
      <c r="T31" s="38"/>
    </row>
    <row r="32" spans="18:23">
      <c r="R32" s="24">
        <f>(SUM(R5:R30))</f>
        <v>42.793564110000005</v>
      </c>
      <c r="S32" s="38"/>
      <c r="T32" s="38">
        <f>(SUM(T5:T30))</f>
        <v>1.5485690000000001</v>
      </c>
      <c r="V32" t="s">
        <v>9</v>
      </c>
      <c r="W32" s="38">
        <f>(T32/R32)</f>
        <v>3.6186960170446057E-2</v>
      </c>
    </row>
    <row r="33" spans="19:20">
      <c r="S33" s="38"/>
      <c r="T33" s="38"/>
    </row>
    <row r="34" spans="19:20">
      <c r="S34" s="38"/>
      <c r="T34" s="38"/>
    </row>
    <row r="35" spans="19:20">
      <c r="S35" s="38"/>
      <c r="T35" s="38"/>
    </row>
    <row r="36" spans="19:20">
      <c r="S36" s="38"/>
      <c r="T36" s="38"/>
    </row>
  </sheetData>
  <conditionalFormatting sqref="C5 C9:C10 G12 O8: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2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0.68543974053845103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2.0044444566116626</v>
      </c>
      <c r="K4" s="4">
        <f>(J4/D10-1)</f>
        <v>-0.33185184779611243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3.8330754730756368E-3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2.2975454385615368</v>
      </c>
      <c r="K4" s="4">
        <f>(J4/D10-1)</f>
        <v>-0.23415152047948773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0.2874377179732428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1.7487135886056147</v>
      </c>
      <c r="K4" s="4">
        <f>(J4/D9-1)</f>
        <v>-0.93942281652437065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686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2.9047057347116171E-3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8.4787334769579843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-260.47526652304197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-178.21526652304198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686</v>
      </c>
      <c r="E34">
        <f t="shared" ref="E34:E40" si="1">C34*D34</f>
        <v>4290.2439999999997</v>
      </c>
      <c r="F34" s="29">
        <f t="shared" ref="F34:F40" si="2">E34*$N$5</f>
        <v>3573.7732519999995</v>
      </c>
      <c r="G34" s="38">
        <v>3.5</v>
      </c>
      <c r="H34" s="30">
        <f>G50</f>
        <v>1.5615590400000001</v>
      </c>
      <c r="I34" s="39">
        <f t="shared" ref="I34:I41" si="3">((F34-H34*D34)*$J$3-G34)</f>
        <v>3.7691531836183492</v>
      </c>
      <c r="J34">
        <v>1</v>
      </c>
      <c r="K34" s="44">
        <f t="shared" ref="K34:K40" si="4">I34*J34</f>
        <v>3.7691531836183492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686</v>
      </c>
      <c r="E35">
        <f t="shared" si="1"/>
        <v>662.67599999999993</v>
      </c>
      <c r="F35" s="29">
        <f t="shared" si="2"/>
        <v>552.00910799999997</v>
      </c>
      <c r="G35" s="38">
        <v>3.5</v>
      </c>
      <c r="H35" s="30">
        <f>G51</f>
        <v>0.21337130135885166</v>
      </c>
      <c r="I35" s="39">
        <f t="shared" si="3"/>
        <v>-2.3217456364577922</v>
      </c>
      <c r="J35">
        <v>1</v>
      </c>
      <c r="K35" s="44">
        <f t="shared" si="4"/>
        <v>-2.3217456364577922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686</v>
      </c>
      <c r="E36">
        <f t="shared" si="1"/>
        <v>583.78599999999994</v>
      </c>
      <c r="F36" s="29">
        <f t="shared" si="2"/>
        <v>486.29373799999991</v>
      </c>
      <c r="G36" s="38">
        <v>3.5</v>
      </c>
      <c r="H36" s="30">
        <f>G52</f>
        <v>0.18479602162162162</v>
      </c>
      <c r="I36" s="39">
        <f t="shared" si="3"/>
        <v>-2.4556895422138161</v>
      </c>
      <c r="J36">
        <v>1</v>
      </c>
      <c r="K36" s="44">
        <f t="shared" si="4"/>
        <v>-2.4556895422138161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652</v>
      </c>
      <c r="E37">
        <f t="shared" si="1"/>
        <v>554.85199999999998</v>
      </c>
      <c r="F37" s="29">
        <f t="shared" si="2"/>
        <v>462.19171599999999</v>
      </c>
      <c r="G37" s="38">
        <v>0</v>
      </c>
      <c r="H37" s="30">
        <f>G52</f>
        <v>0.18479602162162162</v>
      </c>
      <c r="I37" s="39">
        <f t="shared" si="3"/>
        <v>0.99255163043234995</v>
      </c>
      <c r="J37">
        <v>3</v>
      </c>
      <c r="K37" s="44">
        <f t="shared" si="4"/>
        <v>2.9776548912970497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594</v>
      </c>
      <c r="E38">
        <f t="shared" si="1"/>
        <v>505.49399999999997</v>
      </c>
      <c r="F38" s="29">
        <f t="shared" si="2"/>
        <v>421.07650199999995</v>
      </c>
      <c r="G38" s="38">
        <v>0</v>
      </c>
      <c r="H38" s="30">
        <f>H37</f>
        <v>0.18479602162162162</v>
      </c>
      <c r="I38" s="39">
        <f t="shared" si="3"/>
        <v>0.90425716024051506</v>
      </c>
      <c r="J38">
        <v>1</v>
      </c>
      <c r="K38" s="44">
        <f t="shared" si="4"/>
        <v>0.90425716024051506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546</v>
      </c>
      <c r="E39">
        <f t="shared" si="1"/>
        <v>464.64600000000002</v>
      </c>
      <c r="F39" s="29">
        <f t="shared" si="2"/>
        <v>387.050118</v>
      </c>
      <c r="G39" s="38">
        <v>0</v>
      </c>
      <c r="H39" s="30">
        <f>H38</f>
        <v>0.18479602162162162</v>
      </c>
      <c r="I39" s="39">
        <f t="shared" si="3"/>
        <v>0.83118587456451398</v>
      </c>
      <c r="J39">
        <v>1</v>
      </c>
      <c r="K39" s="44">
        <f t="shared" si="4"/>
        <v>0.83118587456451398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0.12023003709614363</v>
      </c>
      <c r="J40" s="16">
        <v>1</v>
      </c>
      <c r="K40" s="46">
        <f t="shared" si="4"/>
        <v>0.12023003709614363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412</v>
      </c>
      <c r="E41">
        <f>(C41*D41)</f>
        <v>350.61199999999997</v>
      </c>
      <c r="F41" s="29">
        <f>(E41*$N$5)</f>
        <v>292.05979599999995</v>
      </c>
      <c r="G41" s="38">
        <v>0</v>
      </c>
      <c r="H41" s="29">
        <f>(H37)</f>
        <v>0.18479602162162162</v>
      </c>
      <c r="I41" s="39">
        <f t="shared" si="3"/>
        <v>0.6271952020523438</v>
      </c>
      <c r="J41">
        <v>1</v>
      </c>
      <c r="K41" s="44">
        <f>(I41*J41)</f>
        <v>0.6271952020523438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3.6723814769579857</v>
      </c>
      <c r="P46">
        <f>(O46/J3)</f>
        <v>1264.2869234816258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0.32386381651665319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36.52765694512744</v>
      </c>
      <c r="K4" s="4">
        <f>(J4/D13-1)</f>
        <v>-2.8262266846401207E-2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0.20867970698960639</v>
      </c>
      <c r="M6" t="s">
        <v>11</v>
      </c>
      <c r="N6" s="1">
        <f>($B$13/5)</f>
        <v>22.557417706000003</v>
      </c>
      <c r="O6" s="38">
        <f>($S$7*Params!K8)</f>
        <v>0.44044312482164377</v>
      </c>
      <c r="P6" s="38">
        <f>(O6*N6)</f>
        <v>9.9352595423377164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0.20867970698960639</v>
      </c>
    </row>
    <row r="7" spans="2:21">
      <c r="B7" s="1">
        <v>109.50335533000001</v>
      </c>
      <c r="C7" s="38">
        <f>(D7/B7)</f>
        <v>0.33880240370895676</v>
      </c>
      <c r="D7" s="38">
        <v>37.1</v>
      </c>
      <c r="E7" t="s">
        <v>15</v>
      </c>
      <c r="N7" s="1">
        <f>($B$13/5)</f>
        <v>22.557417706000003</v>
      </c>
      <c r="O7" s="38">
        <f>($S$7*Params!K9)</f>
        <v>0.54208384593433079</v>
      </c>
      <c r="P7" s="38">
        <f>(O7*N7)</f>
        <v>12.228011744415651</v>
      </c>
      <c r="R7" s="29">
        <f>B7</f>
        <v>109.50335533000001</v>
      </c>
      <c r="S7" s="38">
        <f>(T7/R7)</f>
        <v>0.33880240370895676</v>
      </c>
      <c r="T7" s="38">
        <f>D7</f>
        <v>37.1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22.557417706000003</v>
      </c>
      <c r="O8" s="38">
        <f>($C$7*Params!K10)</f>
        <v>0.74536528815970493</v>
      </c>
      <c r="P8" s="38">
        <f>(O8*N8)</f>
        <v>16.813516148571523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22.557417706000003</v>
      </c>
      <c r="O9" s="38">
        <f>($C$7*Params!K11)</f>
        <v>1.355209614835827</v>
      </c>
      <c r="P9" s="38">
        <f>(O9*N9)</f>
        <v>30.570029361039129</v>
      </c>
    </row>
    <row r="10" spans="2:21">
      <c r="N10" s="1"/>
      <c r="P10" s="38"/>
    </row>
    <row r="11" spans="2:21">
      <c r="P11" s="38">
        <f>(SUM(P6:P9))</f>
        <v>69.546816796364027</v>
      </c>
    </row>
    <row r="12" spans="2:21">
      <c r="F12" t="s">
        <v>9</v>
      </c>
      <c r="G12" s="35">
        <f>(D13/B13)</f>
        <v>0.33328315394896912</v>
      </c>
    </row>
    <row r="13" spans="2:21">
      <c r="B13" s="1">
        <f>(SUM(B5:B12))</f>
        <v>112.78708853000001</v>
      </c>
      <c r="D13" s="38">
        <f>(SUM(D5:D12))</f>
        <v>37.590036590000004</v>
      </c>
      <c r="R13" s="1">
        <f>(SUM(R5:R12))</f>
        <v>112.78708853000001</v>
      </c>
      <c r="T13" s="38">
        <f>(SUM(T5:T12))</f>
        <v>37.590036590000004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0.1113334543611658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7.0459674993695645</v>
      </c>
      <c r="K4" s="4">
        <f>(J4/D14-1)</f>
        <v>-0.28291624030522255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6.0593775843321769E-2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6.0593775843321769E-2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2023-11-03T00:04:35Z</dcterms:modified>
</cp:coreProperties>
</file>