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Q2" i="1"/>
  <c r="T2"/>
  <c r="K2"/>
  <c r="H2"/>
  <c r="C50" l="1"/>
  <c r="C26" i="2" l="1"/>
  <c r="C15" i="1" l="1"/>
  <c r="C4"/>
  <c r="C39"/>
  <c r="C23"/>
  <c r="C43" l="1"/>
  <c r="C44" l="1"/>
  <c r="C42" l="1"/>
  <c r="C47"/>
  <c r="C27"/>
  <c r="C18"/>
  <c r="C46" l="1"/>
  <c r="C31" l="1"/>
  <c r="C35" l="1"/>
  <c r="C26"/>
  <c r="C25"/>
  <c r="C38" l="1"/>
  <c r="C33" l="1"/>
  <c r="C34" l="1"/>
  <c r="C30" l="1"/>
  <c r="C20" l="1"/>
  <c r="C21"/>
  <c r="C49" l="1"/>
  <c r="C22" l="1"/>
  <c r="C24" l="1"/>
  <c r="C28" l="1"/>
  <c r="C32"/>
  <c r="C29"/>
  <c r="C13" l="1"/>
  <c r="C12" l="1"/>
  <c r="C40" l="1"/>
  <c r="C45" l="1"/>
  <c r="C36" l="1"/>
  <c r="C16" l="1"/>
  <c r="C41" l="1"/>
  <c r="C14"/>
  <c r="C17" l="1"/>
  <c r="C48" l="1"/>
  <c r="C37" l="1"/>
  <c r="C19" l="1"/>
  <c r="C7" l="1"/>
  <c r="D44" l="1"/>
  <c r="D42"/>
  <c r="D21"/>
  <c r="M8"/>
  <c r="D32"/>
  <c r="D41"/>
  <c r="D27"/>
  <c r="D34"/>
  <c r="D47"/>
  <c r="D36"/>
  <c r="D37"/>
  <c r="D38"/>
  <c r="D49"/>
  <c r="D23"/>
  <c r="D28"/>
  <c r="N8"/>
  <c r="D18"/>
  <c r="D14"/>
  <c r="D43"/>
  <c r="D45"/>
  <c r="D29"/>
  <c r="D48"/>
  <c r="D26"/>
  <c r="D24"/>
  <c r="D15"/>
  <c r="Q3"/>
  <c r="D16"/>
  <c r="D12"/>
  <c r="D40"/>
  <c r="D13"/>
  <c r="D25"/>
  <c r="D35"/>
  <c r="D31"/>
  <c r="D7"/>
  <c r="E7" s="1"/>
  <c r="D17"/>
  <c r="N9"/>
  <c r="D33"/>
  <c r="D46"/>
  <c r="M9"/>
  <c r="D39"/>
  <c r="D20"/>
  <c r="D22"/>
  <c r="D30"/>
  <c r="D50"/>
  <c r="D19"/>
  <c r="N10" l="1"/>
  <c r="M10"/>
  <c r="N11" l="1"/>
  <c r="M11"/>
  <c r="N12" l="1"/>
  <c r="M12"/>
  <c r="N13" l="1"/>
  <c r="M13"/>
  <c r="M14" l="1"/>
  <c r="N14"/>
  <c r="N15" l="1"/>
  <c r="M15"/>
  <c r="M16" l="1"/>
  <c r="N16"/>
  <c r="M17" l="1"/>
  <c r="N17"/>
  <c r="M18" l="1"/>
  <c r="N18"/>
  <c r="N19" l="1"/>
  <c r="M19"/>
  <c r="N20" l="1"/>
  <c r="M20"/>
  <c r="N21" l="1"/>
  <c r="M21"/>
  <c r="M22" s="1"/>
  <c r="N23" l="1"/>
  <c r="M23"/>
  <c r="M24" l="1"/>
  <c r="N24"/>
  <c r="M25" l="1"/>
  <c r="N25"/>
  <c r="N26" l="1"/>
  <c r="M26"/>
  <c r="N27" l="1"/>
  <c r="M27"/>
  <c r="N28" l="1"/>
  <c r="M28"/>
  <c r="M29" l="1"/>
  <c r="N29"/>
  <c r="N30" l="1"/>
  <c r="M30"/>
  <c r="N31" l="1"/>
  <c r="M31"/>
  <c r="M32" l="1"/>
  <c r="N32"/>
  <c r="M33" l="1"/>
  <c r="N33"/>
  <c r="M34" l="1"/>
  <c r="N34"/>
  <c r="N35" l="1"/>
  <c r="M35"/>
  <c r="N36" l="1"/>
  <c r="M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<sst xmlns="http://schemas.openxmlformats.org/spreadsheetml/2006/main" count="100" uniqueCount="62">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</sst>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SOL</c:v>
                </c:pt>
                <c:pt idx="3">
                  <c:v>FDUSD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1067.6043045531139</c:v>
                </c:pt>
                <c:pt idx="1">
                  <c:v>1036.544696961806</c:v>
                </c:pt>
                <c:pt idx="2">
                  <c:v>191.58580729714501</c:v>
                </c:pt>
                <c:pt idx="3">
                  <c:v>202.3</c:v>
                </c:pt>
                <c:pt idx="4">
                  <c:v>762.37154237162099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1036.544696961806</v>
          </cell>
        </row>
      </sheetData>
      <sheetData sheetId="1">
        <row r="4">
          <cell r="J4">
            <v>1067.6043045531139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1.90776289347907</v>
          </cell>
        </row>
      </sheetData>
      <sheetData sheetId="4">
        <row r="46">
          <cell r="M46">
            <v>100.02</v>
          </cell>
          <cell r="O46">
            <v>1.4654966207515585</v>
          </cell>
        </row>
      </sheetData>
      <sheetData sheetId="5">
        <row r="4">
          <cell r="C4">
            <v>-23.666666666666668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40.612578438574701</v>
          </cell>
        </row>
      </sheetData>
      <sheetData sheetId="8">
        <row r="4">
          <cell r="J4">
            <v>7.9065144846715674</v>
          </cell>
        </row>
      </sheetData>
      <sheetData sheetId="9">
        <row r="4">
          <cell r="J4">
            <v>16.414245044648069</v>
          </cell>
        </row>
      </sheetData>
      <sheetData sheetId="10">
        <row r="4">
          <cell r="J4">
            <v>10.12431770565988</v>
          </cell>
        </row>
      </sheetData>
      <sheetData sheetId="11">
        <row r="4">
          <cell r="J4">
            <v>48.751884807180936</v>
          </cell>
        </row>
      </sheetData>
      <sheetData sheetId="12">
        <row r="4">
          <cell r="J4">
            <v>2.1405749253026536</v>
          </cell>
        </row>
      </sheetData>
      <sheetData sheetId="13">
        <row r="4">
          <cell r="J4">
            <v>155.81662536800189</v>
          </cell>
        </row>
      </sheetData>
      <sheetData sheetId="14">
        <row r="4">
          <cell r="J4">
            <v>4.4416744372264674</v>
          </cell>
        </row>
      </sheetData>
      <sheetData sheetId="15">
        <row r="4">
          <cell r="J4">
            <v>33.667356727878897</v>
          </cell>
        </row>
      </sheetData>
      <sheetData sheetId="16">
        <row r="4">
          <cell r="J4">
            <v>4.9712458782978235</v>
          </cell>
        </row>
      </sheetData>
      <sheetData sheetId="17">
        <row r="4">
          <cell r="J4">
            <v>9.1195553287405051</v>
          </cell>
        </row>
      </sheetData>
      <sheetData sheetId="18">
        <row r="4">
          <cell r="J4">
            <v>11.749513242227749</v>
          </cell>
        </row>
      </sheetData>
      <sheetData sheetId="19">
        <row r="4">
          <cell r="J4">
            <v>7.2086020723041724</v>
          </cell>
        </row>
      </sheetData>
      <sheetData sheetId="20">
        <row r="4">
          <cell r="J4">
            <v>10.928900186075131</v>
          </cell>
        </row>
      </sheetData>
      <sheetData sheetId="21">
        <row r="4">
          <cell r="J4">
            <v>2.0094560285883194</v>
          </cell>
        </row>
      </sheetData>
      <sheetData sheetId="22">
        <row r="4">
          <cell r="J4">
            <v>23.725533500328044</v>
          </cell>
        </row>
      </sheetData>
      <sheetData sheetId="23">
        <row r="4">
          <cell r="J4">
            <v>39.984947137193814</v>
          </cell>
        </row>
      </sheetData>
      <sheetData sheetId="24">
        <row r="4">
          <cell r="J4">
            <v>30.81888881785563</v>
          </cell>
        </row>
      </sheetData>
      <sheetData sheetId="25">
        <row r="4">
          <cell r="J4">
            <v>41.468192441079154</v>
          </cell>
        </row>
      </sheetData>
      <sheetData sheetId="26">
        <row r="4">
          <cell r="J4">
            <v>3.4305459108309662</v>
          </cell>
        </row>
      </sheetData>
      <sheetData sheetId="27">
        <row r="4">
          <cell r="J4">
            <v>191.58580729714501</v>
          </cell>
        </row>
      </sheetData>
      <sheetData sheetId="28">
        <row r="4">
          <cell r="J4">
            <v>0.89928107035790561</v>
          </cell>
        </row>
      </sheetData>
      <sheetData sheetId="29">
        <row r="4">
          <cell r="J4">
            <v>9.4928602693215769</v>
          </cell>
        </row>
      </sheetData>
      <sheetData sheetId="30">
        <row r="4">
          <cell r="J4">
            <v>18.011439817688395</v>
          </cell>
        </row>
      </sheetData>
      <sheetData sheetId="31">
        <row r="4">
          <cell r="J4">
            <v>3.4031360020427499</v>
          </cell>
        </row>
      </sheetData>
      <sheetData sheetId="32">
        <row r="4">
          <cell r="J4">
            <v>2.0534093280964907</v>
          </cell>
        </row>
      </sheetData>
      <sheetData sheetId="33">
        <row r="4">
          <cell r="J4">
            <v>2.3034629198766527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2" sqref="N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0.19</f>
        <v>0.19</v>
      </c>
      <c r="J2" t="s">
        <v>6</v>
      </c>
      <c r="K2" s="9">
        <f>29.59+9.93</f>
        <v>39.519999999999996</v>
      </c>
      <c r="M2" t="s">
        <v>61</v>
      </c>
      <c r="N2" s="9">
        <v>202.3</v>
      </c>
      <c r="P2" t="s">
        <v>8</v>
      </c>
      <c r="Q2" s="10">
        <f>N2+K2+H2</f>
        <v>242.01</v>
      </c>
      <c r="S2" s="7" t="s">
        <v>1</v>
      </c>
      <c r="T2" s="7">
        <f>1.6*3</f>
        <v>4.8000000000000007</v>
      </c>
    </row>
    <row r="3" spans="2:20">
      <c r="B3" s="26"/>
      <c r="C3" s="11"/>
      <c r="D3" s="7"/>
      <c r="E3" s="7"/>
      <c r="Q3" s="30">
        <f>Q2/C7</f>
        <v>7.3740679975111606E-2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3281.9062704830139</v>
      </c>
      <c r="D7" s="20">
        <f>(C7*[1]Feuil1!$K$2-C4)/C4</f>
        <v>0.22380626766207026</v>
      </c>
      <c r="E7" s="31">
        <f>C7-C7/(1+D7)</f>
        <v>600.18584037548726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1067.6043045531139</v>
      </c>
    </row>
    <row r="9" spans="2:20">
      <c r="M9" s="17" t="str">
        <f>IF(C13&gt;C7*[2]Params!F8,B13,"Others")</f>
        <v>ETH</v>
      </c>
      <c r="N9" s="18">
        <f>IF(C13&gt;C7*0.1,C13,C7)</f>
        <v>1036.544696961806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191.58580729714501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FDUSD</v>
      </c>
      <c r="N11" s="18">
        <f>IF(OR(M10="",M10="Others"),"",IF(C15&gt;$C$7*[2]Params!F$8,C15,SUM(C15:C39)))</f>
        <v>202.3</v>
      </c>
    </row>
    <row r="12" spans="2:20">
      <c r="B12" s="7" t="s">
        <v>4</v>
      </c>
      <c r="C12" s="1">
        <f>[2]BTC!J4</f>
        <v>1067.6043045531139</v>
      </c>
      <c r="D12" s="20">
        <f>C12/$C$7</f>
        <v>0.32530005934507977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762.37154237162099</v>
      </c>
    </row>
    <row r="13" spans="2:20">
      <c r="B13" s="7" t="s">
        <v>19</v>
      </c>
      <c r="C13" s="1">
        <f>[2]ETH!J4</f>
        <v>1036.544696961806</v>
      </c>
      <c r="D13" s="20">
        <f t="shared" ref="D13:D50" si="0">C13/$C$7</f>
        <v>0.31583616701193989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191.58580729714501</v>
      </c>
      <c r="D14" s="20">
        <f t="shared" si="0"/>
        <v>5.8376379916830597E-2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61</v>
      </c>
      <c r="C15" s="1">
        <f>$N$2</f>
        <v>202.3</v>
      </c>
      <c r="D15" s="20">
        <f t="shared" si="0"/>
        <v>6.1641004747593403E-2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155.81662536800189</v>
      </c>
      <c r="D16" s="20">
        <f t="shared" si="0"/>
        <v>4.7477475749199145E-2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100.02</v>
      </c>
      <c r="D17" s="20">
        <f t="shared" si="0"/>
        <v>3.0476190285982654E-2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2.1070071568443319E-2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47</v>
      </c>
      <c r="C19" s="9">
        <f>[2]AVAX!$J$4</f>
        <v>48.751884807180936</v>
      </c>
      <c r="D19" s="20">
        <f>C19/$C$7</f>
        <v>1.4854746232593013E-2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38</v>
      </c>
      <c r="C20" s="9">
        <f>[2]NEAR!$J$4</f>
        <v>41.468192441079154</v>
      </c>
      <c r="D20" s="20">
        <f t="shared" si="0"/>
        <v>1.2635398156869386E-2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32</v>
      </c>
      <c r="C21" s="9">
        <f>[2]MATIC!$J$4</f>
        <v>39.984947137193814</v>
      </c>
      <c r="D21" s="20">
        <f t="shared" si="0"/>
        <v>1.218345188490378E-2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40.612578438574701</v>
      </c>
      <c r="D22" s="20">
        <f t="shared" si="0"/>
        <v>1.2374691746634664E-2</v>
      </c>
      <c r="M22" s="17" t="str">
        <f>IF(OR(M21="",M21="Others"),"",IF(C26&gt;C7*[2]Params!F8,B26,"Others"))</f>
        <v/>
      </c>
      <c r="N22" s="18"/>
    </row>
    <row r="23" spans="2:17">
      <c r="B23" s="7" t="s">
        <v>6</v>
      </c>
      <c r="C23" s="1">
        <f>$K$2</f>
        <v>39.519999999999996</v>
      </c>
      <c r="D23" s="20">
        <f t="shared" si="0"/>
        <v>1.2041782044611423E-2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33.667356727878897</v>
      </c>
      <c r="D24" s="20">
        <f t="shared" si="0"/>
        <v>1.0258476005447867E-2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30.81888881785563</v>
      </c>
      <c r="D25" s="20">
        <f t="shared" si="0"/>
        <v>9.3905450911368846E-3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49</v>
      </c>
      <c r="C26" s="1">
        <f>[2]LUNC!J4</f>
        <v>23.725533500328044</v>
      </c>
      <c r="D26" s="20">
        <f t="shared" si="0"/>
        <v>7.2291928973450678E-3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23.666666666666668</v>
      </c>
      <c r="D27" s="20">
        <f t="shared" si="0"/>
        <v>7.2112561164592703E-3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41</v>
      </c>
      <c r="C28" s="1">
        <f>[2]XRP!$J$4</f>
        <v>18.011439817688395</v>
      </c>
      <c r="D28" s="20">
        <f t="shared" si="0"/>
        <v>5.4881030514736685E-3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16.414245044648069</v>
      </c>
      <c r="D29" s="20">
        <f t="shared" si="0"/>
        <v>5.0014362665611123E-3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52</v>
      </c>
      <c r="C30" s="9">
        <f>[2]LDO!$J$4</f>
        <v>11.749513242227749</v>
      </c>
      <c r="D30" s="20">
        <f t="shared" si="0"/>
        <v>3.5800879957789034E-3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10.928900186075131</v>
      </c>
      <c r="D31" s="20">
        <f t="shared" si="0"/>
        <v>3.330046407591851E-3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10.12431770565988</v>
      </c>
      <c r="D32" s="20">
        <f t="shared" si="0"/>
        <v>3.0848893512640859E-3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9.4928602693215769</v>
      </c>
      <c r="D33" s="20">
        <f t="shared" si="0"/>
        <v>2.8924836625283837E-3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9.1195553287405051</v>
      </c>
      <c r="D34" s="20">
        <f t="shared" si="0"/>
        <v>2.7787372877648747E-3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46</v>
      </c>
      <c r="C35" s="9">
        <f>[2]ALGO!$J$4</f>
        <v>7.9065144846715674</v>
      </c>
      <c r="D35" s="20">
        <f t="shared" si="0"/>
        <v>2.4091225748223235E-3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7.2086020723041724</v>
      </c>
      <c r="D36" s="20">
        <f t="shared" si="0"/>
        <v>2.1964679909165252E-3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33</v>
      </c>
      <c r="C37" s="1">
        <f>[2]EGLD!$J$4</f>
        <v>4.9712458782978235</v>
      </c>
      <c r="D37" s="20">
        <f t="shared" si="0"/>
        <v>1.5147434047731599E-3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51</v>
      </c>
      <c r="C38" s="9">
        <f>[2]DOGE!$J$4</f>
        <v>4.4416744372264674</v>
      </c>
      <c r="D38" s="20">
        <f t="shared" si="0"/>
        <v>1.353382476877612E-3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7" t="s">
        <v>1</v>
      </c>
      <c r="C39" s="1">
        <f>$T$2</f>
        <v>4.8000000000000007</v>
      </c>
      <c r="D39" s="20">
        <f t="shared" si="0"/>
        <v>1.4625646208030071E-3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56</v>
      </c>
      <c r="C40" s="9">
        <f>[2]SHIB!$J$4</f>
        <v>3.4305459108309662</v>
      </c>
      <c r="D40" s="20">
        <f t="shared" si="0"/>
        <v>1.0452906415045413E-3</v>
      </c>
    </row>
    <row r="41" spans="2:14">
      <c r="B41" s="22" t="s">
        <v>37</v>
      </c>
      <c r="C41" s="9">
        <f>[2]GRT!$J$4</f>
        <v>3.4031360020427499</v>
      </c>
      <c r="D41" s="20">
        <f t="shared" si="0"/>
        <v>1.0369388159101492E-3</v>
      </c>
    </row>
    <row r="42" spans="2:14">
      <c r="B42" s="22" t="s">
        <v>40</v>
      </c>
      <c r="C42" s="9">
        <f>[2]SHPING!$J$4</f>
        <v>2.3034629198766527</v>
      </c>
      <c r="D42" s="20">
        <f t="shared" si="0"/>
        <v>7.0186736915482998E-4</v>
      </c>
    </row>
    <row r="43" spans="2:14">
      <c r="B43" s="22" t="s">
        <v>36</v>
      </c>
      <c r="C43" s="9">
        <f>[2]AMP!$J$4</f>
        <v>2.1405749253026536</v>
      </c>
      <c r="D43" s="20">
        <f t="shared" si="0"/>
        <v>6.522352404011876E-4</v>
      </c>
    </row>
    <row r="44" spans="2:14">
      <c r="B44" s="22" t="s">
        <v>50</v>
      </c>
      <c r="C44" s="9">
        <f>[2]KAVA!$J$4</f>
        <v>2.0534093280964907</v>
      </c>
      <c r="D44" s="20">
        <f t="shared" si="0"/>
        <v>6.256757990210002E-4</v>
      </c>
    </row>
    <row r="45" spans="2:14">
      <c r="B45" s="22" t="s">
        <v>23</v>
      </c>
      <c r="C45" s="9">
        <f>[2]LUNA!J4</f>
        <v>2.0094560285883194</v>
      </c>
      <c r="D45" s="20">
        <f t="shared" si="0"/>
        <v>6.1228318634845656E-4</v>
      </c>
    </row>
    <row r="46" spans="2:14">
      <c r="B46" s="7" t="s">
        <v>25</v>
      </c>
      <c r="C46" s="1">
        <f>[2]POLIS!J4</f>
        <v>1.90776289347907</v>
      </c>
      <c r="D46" s="20">
        <f t="shared" si="0"/>
        <v>5.8129719018401322E-4</v>
      </c>
    </row>
    <row r="47" spans="2:14">
      <c r="B47" s="7" t="s">
        <v>27</v>
      </c>
      <c r="C47" s="1">
        <f>[2]Ayman!$E$9</f>
        <v>1.6967935999999999</v>
      </c>
      <c r="D47" s="20">
        <f t="shared" si="0"/>
        <v>5.1701464336770188E-4</v>
      </c>
    </row>
    <row r="48" spans="2:14">
      <c r="B48" s="7" t="s">
        <v>28</v>
      </c>
      <c r="C48" s="1">
        <f>[2]ATLAS!O46</f>
        <v>1.4654966207515585</v>
      </c>
      <c r="D48" s="20">
        <f t="shared" si="0"/>
        <v>4.4653823112866483E-4</v>
      </c>
    </row>
    <row r="49" spans="2:4">
      <c r="B49" s="22" t="s">
        <v>43</v>
      </c>
      <c r="C49" s="9">
        <f>[2]TRX!$J$4</f>
        <v>0.89928107035790561</v>
      </c>
      <c r="D49" s="20">
        <f t="shared" si="0"/>
        <v>2.7401180784652758E-4</v>
      </c>
    </row>
    <row r="50" spans="2:4">
      <c r="B50" s="7" t="s">
        <v>5</v>
      </c>
      <c r="C50" s="1">
        <f>H$2</f>
        <v>0.19</v>
      </c>
      <c r="D50" s="20">
        <f t="shared" si="0"/>
        <v>5.7893182906785695E-5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2023-11-22T00:31:29Z</dcterms:modified>
</cp:coreProperties>
</file>