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27" i="2"/>
  <c r="K2" i="1"/>
  <c r="T2"/>
  <c r="Q2" l="1"/>
  <c r="C18"/>
  <c r="C14" l="1"/>
  <c r="C4"/>
  <c r="C37"/>
  <c r="C22"/>
  <c r="C44" l="1"/>
  <c r="C47" l="1"/>
  <c r="C46" l="1"/>
  <c r="C48"/>
  <c r="C19"/>
  <c r="C20"/>
  <c r="C45" l="1"/>
  <c r="C33" l="1"/>
  <c r="C36" l="1"/>
  <c r="C27"/>
  <c r="C40" l="1"/>
  <c r="C34" l="1"/>
  <c r="C35" l="1"/>
  <c r="C32" l="1"/>
  <c r="C50" l="1"/>
  <c r="C25" l="1"/>
  <c r="C30" l="1"/>
  <c r="C31"/>
  <c r="C42" l="1"/>
  <c r="C38" l="1"/>
  <c r="C41" l="1"/>
  <c r="C39" l="1"/>
  <c r="C43" l="1"/>
  <c r="C28" l="1"/>
  <c r="C49" l="1"/>
  <c r="C21" l="1"/>
  <c r="C24" l="1"/>
  <c r="C26" l="1"/>
  <c r="C23" l="1"/>
  <c r="C16"/>
  <c r="C29"/>
  <c r="C17" l="1"/>
  <c r="C15"/>
  <c r="C12" l="1"/>
  <c r="C13"/>
  <c r="C7" l="1"/>
  <c r="D13" l="1"/>
  <c r="N9"/>
  <c r="M9"/>
  <c r="N10" s="1"/>
  <c r="D42"/>
  <c r="D31"/>
  <c r="D22"/>
  <c r="D19"/>
  <c r="D43"/>
  <c r="D16"/>
  <c r="D33"/>
  <c r="D30"/>
  <c r="D37"/>
  <c r="D32"/>
  <c r="D35"/>
  <c r="D38"/>
  <c r="D45"/>
  <c r="D29"/>
  <c r="D15"/>
  <c r="D18"/>
  <c r="D20"/>
  <c r="D40"/>
  <c r="D14"/>
  <c r="D25"/>
  <c r="Q3"/>
  <c r="D34"/>
  <c r="D24"/>
  <c r="D7"/>
  <c r="E7" s="1"/>
  <c r="D12"/>
  <c r="D46"/>
  <c r="D47"/>
  <c r="D48"/>
  <c r="D23"/>
  <c r="N8"/>
  <c r="D36"/>
  <c r="D49"/>
  <c r="D41"/>
  <c r="D50"/>
  <c r="D21"/>
  <c r="M8"/>
  <c r="D27"/>
  <c r="D26"/>
  <c r="D39"/>
  <c r="D44"/>
  <c r="D28"/>
  <c r="D17"/>
  <c r="M10" l="1"/>
  <c r="M11" s="1"/>
  <c r="N11" l="1"/>
  <c r="M12"/>
  <c r="N12"/>
  <c r="N13" l="1"/>
  <c r="M13"/>
  <c r="M14" l="1"/>
  <c r="N14"/>
  <c r="N15" l="1"/>
  <c r="M15"/>
  <c r="M16" l="1"/>
  <c r="N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M26" l="1"/>
  <c r="N26"/>
  <c r="M27" l="1"/>
  <c r="N27"/>
  <c r="M28" l="1"/>
  <c r="N28"/>
  <c r="N29" l="1"/>
  <c r="M29"/>
  <c r="M30" l="1"/>
  <c r="N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N39" l="1"/>
  <c r="M39"/>
</calcChain>
</file>

<file path=xl/sharedStrings.xml><?xml version="1.0" encoding="utf-8"?>
<sst xmlns="http://schemas.openxmlformats.org/spreadsheetml/2006/main" count="102" uniqueCount="62">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</sst>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1308.6527063551268</c:v>
                </c:pt>
                <c:pt idx="1">
                  <c:v>1261.2146455492677</c:v>
                </c:pt>
                <c:pt idx="2">
                  <c:v>293.42</c:v>
                </c:pt>
                <c:pt idx="3">
                  <c:v>267.4914909307542</c:v>
                </c:pt>
                <c:pt idx="4">
                  <c:v>1064.443319551493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1261.2146455492677</v>
          </cell>
        </row>
      </sheetData>
      <sheetData sheetId="1">
        <row r="4">
          <cell r="J4">
            <v>1308.6527063551268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3.7020397816549613</v>
          </cell>
        </row>
      </sheetData>
      <sheetData sheetId="4">
        <row r="47">
          <cell r="M47">
            <v>139.05000000000001</v>
          </cell>
          <cell r="O47">
            <v>1.5057534536798798</v>
          </cell>
        </row>
      </sheetData>
      <sheetData sheetId="5">
        <row r="4">
          <cell r="C4">
            <v>-103.33333333333333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48.517198482545247</v>
          </cell>
        </row>
      </sheetData>
      <sheetData sheetId="8">
        <row r="4">
          <cell r="J4">
            <v>11.388231218086794</v>
          </cell>
        </row>
      </sheetData>
      <sheetData sheetId="9">
        <row r="4">
          <cell r="J4">
            <v>21.4347339533481</v>
          </cell>
        </row>
      </sheetData>
      <sheetData sheetId="10">
        <row r="4">
          <cell r="J4">
            <v>12.79478620662929</v>
          </cell>
        </row>
      </sheetData>
      <sheetData sheetId="11">
        <row r="4">
          <cell r="J4">
            <v>56.935465398384338</v>
          </cell>
        </row>
      </sheetData>
      <sheetData sheetId="12">
        <row r="4">
          <cell r="J4">
            <v>3.3080005409440836</v>
          </cell>
        </row>
      </sheetData>
      <sheetData sheetId="13">
        <row r="4">
          <cell r="J4">
            <v>164.10893930783831</v>
          </cell>
        </row>
      </sheetData>
      <sheetData sheetId="14">
        <row r="4">
          <cell r="J4">
            <v>6.1723004631856568</v>
          </cell>
        </row>
      </sheetData>
      <sheetData sheetId="15">
        <row r="4">
          <cell r="J4">
            <v>45.687184405086448</v>
          </cell>
        </row>
      </sheetData>
      <sheetData sheetId="16">
        <row r="4">
          <cell r="J4">
            <v>6.4504473659839228</v>
          </cell>
        </row>
      </sheetData>
      <sheetData sheetId="17">
        <row r="4">
          <cell r="J4">
            <v>11.647818350545398</v>
          </cell>
        </row>
      </sheetData>
      <sheetData sheetId="18">
        <row r="4">
          <cell r="J4">
            <v>12.895467631988089</v>
          </cell>
        </row>
      </sheetData>
      <sheetData sheetId="19">
        <row r="4">
          <cell r="J4">
            <v>8.8832100850961471</v>
          </cell>
        </row>
      </sheetData>
      <sheetData sheetId="20">
        <row r="4">
          <cell r="J4">
            <v>12.806258042940989</v>
          </cell>
        </row>
      </sheetData>
      <sheetData sheetId="21">
        <row r="4">
          <cell r="J4">
            <v>4.012013737466436</v>
          </cell>
        </row>
      </sheetData>
      <sheetData sheetId="22">
        <row r="4">
          <cell r="J4">
            <v>25.814413528497816</v>
          </cell>
        </row>
      </sheetData>
      <sheetData sheetId="23">
        <row r="4">
          <cell r="J4">
            <v>49.539691609080599</v>
          </cell>
        </row>
      </sheetData>
      <sheetData sheetId="24">
        <row r="4">
          <cell r="J4">
            <v>40.868004242774042</v>
          </cell>
        </row>
      </sheetData>
      <sheetData sheetId="25">
        <row r="4">
          <cell r="J4">
            <v>43.757864635898528</v>
          </cell>
        </row>
      </sheetData>
      <sheetData sheetId="26">
        <row r="4">
          <cell r="J4">
            <v>4.4884028736825909</v>
          </cell>
        </row>
      </sheetData>
      <sheetData sheetId="27">
        <row r="4">
          <cell r="J4">
            <v>267.4914909307542</v>
          </cell>
        </row>
      </sheetData>
      <sheetData sheetId="28">
        <row r="4">
          <cell r="J4">
            <v>0.99942417601510758</v>
          </cell>
        </row>
      </sheetData>
      <sheetData sheetId="29">
        <row r="4">
          <cell r="J4">
            <v>12.503606534616607</v>
          </cell>
        </row>
      </sheetData>
      <sheetData sheetId="30">
        <row r="4">
          <cell r="J4">
            <v>20.766665218819139</v>
          </cell>
        </row>
      </sheetData>
      <sheetData sheetId="31">
        <row r="4">
          <cell r="J4">
            <v>4.6968338005104764</v>
          </cell>
        </row>
      </sheetData>
      <sheetData sheetId="32">
        <row r="4">
          <cell r="J4">
            <v>2.5511780592084352</v>
          </cell>
        </row>
      </sheetData>
      <sheetData sheetId="33">
        <row r="4">
          <cell r="J4">
            <v>2.6162875017882672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95.43</f>
        <v>95.43</v>
      </c>
      <c r="J2" t="s">
        <v>6</v>
      </c>
      <c r="K2" s="9">
        <f>9.93+37.53+0.82</f>
        <v>48.28</v>
      </c>
      <c r="M2" t="s">
        <v>59</v>
      </c>
      <c r="N2" s="9">
        <f>293.42</f>
        <v>293.42</v>
      </c>
      <c r="P2" t="s">
        <v>8</v>
      </c>
      <c r="Q2" s="10">
        <f>N2+K2+H2</f>
        <v>437.13000000000005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0.10331670444706555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4230.9711903747784</v>
      </c>
      <c r="D7" s="20">
        <f>(C7*[1]Feuil1!$K$2-C4)/C4</f>
        <v>0.51688635583983966</v>
      </c>
      <c r="E7" s="31">
        <f>C7-C7/(1+D7)</f>
        <v>1441.7238785468217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1308.6527063551268</v>
      </c>
    </row>
    <row r="9" spans="2:20">
      <c r="M9" s="17" t="str">
        <f>IF(C13&gt;C7*[2]Params!F8,B13,"Others")</f>
        <v>ETH</v>
      </c>
      <c r="N9" s="18">
        <f>IF(C13&gt;C7*0.1,C13,C7)</f>
        <v>1261.2146455492677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293.42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267.4914909307542</v>
      </c>
    </row>
    <row r="12" spans="2:20">
      <c r="B12" s="7" t="s">
        <v>4</v>
      </c>
      <c r="C12" s="1">
        <f>[2]BTC!J4</f>
        <v>1308.6527063551268</v>
      </c>
      <c r="D12" s="20">
        <f>C12/$C$7</f>
        <v>0.30930314754499821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1064.443319551493</v>
      </c>
    </row>
    <row r="13" spans="2:20">
      <c r="B13" s="7" t="s">
        <v>19</v>
      </c>
      <c r="C13" s="1">
        <f>[2]ETH!J4</f>
        <v>1261.2146455492677</v>
      </c>
      <c r="D13" s="20">
        <f t="shared" ref="D13:D50" si="0">C13/$C$7</f>
        <v>0.29809105021051907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59</v>
      </c>
      <c r="C14" s="1">
        <f>$N$2</f>
        <v>293.42</v>
      </c>
      <c r="D14" s="20">
        <f t="shared" si="0"/>
        <v>6.9350507672449768E-2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267.4914909307542</v>
      </c>
      <c r="D15" s="20">
        <f t="shared" si="0"/>
        <v>6.322224352160144E-2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164.10893930783831</v>
      </c>
      <c r="D16" s="20">
        <f t="shared" si="0"/>
        <v>3.8787534096468658E-2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[2]ATLAS!M47</f>
        <v>139.05000000000001</v>
      </c>
      <c r="D17" s="20">
        <f t="shared" si="0"/>
        <v>3.2864794805582923E-2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95.43</v>
      </c>
      <c r="D18" s="20">
        <f>C18/$C$7</f>
        <v>2.255510512978625E-2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22</v>
      </c>
      <c r="C19" s="1">
        <f>-[2]BIGTIME!$C$4</f>
        <v>103.33333333333333</v>
      </c>
      <c r="D19" s="20">
        <f>C19/$C$7</f>
        <v>2.4423076566536507E-2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21</v>
      </c>
      <c r="C20" s="1">
        <f>[2]DefiCake!$Y$2</f>
        <v>62.55</v>
      </c>
      <c r="D20" s="20">
        <f t="shared" si="0"/>
        <v>1.4783839734550245E-2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56.935465398384338</v>
      </c>
      <c r="D21" s="20">
        <f t="shared" si="0"/>
        <v>1.345683126557546E-2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7" t="s">
        <v>6</v>
      </c>
      <c r="C22" s="1">
        <f>$K$2</f>
        <v>48.28</v>
      </c>
      <c r="D22" s="20">
        <f t="shared" si="0"/>
        <v>1.1411091644829511E-2</v>
      </c>
      <c r="M22" s="17" t="str">
        <f>IF(OR(M21="",M21="Others"),"",IF(C26&gt;C7*[2]Params!F8,B26,"Others"))</f>
        <v/>
      </c>
      <c r="N22" s="18"/>
    </row>
    <row r="23" spans="2:17">
      <c r="B23" s="22" t="s">
        <v>32</v>
      </c>
      <c r="C23" s="9">
        <f>[2]MATIC!$J$4</f>
        <v>49.539691609080599</v>
      </c>
      <c r="D23" s="20">
        <f t="shared" si="0"/>
        <v>1.170882272178563E-2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43.757864635898528</v>
      </c>
      <c r="D24" s="20">
        <f t="shared" si="0"/>
        <v>1.0342274307006677E-2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42</v>
      </c>
      <c r="C25" s="1">
        <f>[2]DOT!$J$4</f>
        <v>45.687184405086448</v>
      </c>
      <c r="D25" s="20">
        <f t="shared" si="0"/>
        <v>1.0798273575821605E-2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45</v>
      </c>
      <c r="C26" s="9">
        <f>[2]ADA!$J$4</f>
        <v>48.517198482545247</v>
      </c>
      <c r="D26" s="20">
        <f t="shared" si="0"/>
        <v>1.1467154064513402E-2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57</v>
      </c>
      <c r="C27" s="9">
        <f>[2]MINA!$J$4</f>
        <v>40.868004242774042</v>
      </c>
      <c r="D27" s="20">
        <f t="shared" si="0"/>
        <v>9.6592490007368654E-3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49</v>
      </c>
      <c r="C28" s="1">
        <f>[2]LUNC!J4</f>
        <v>25.814413528497816</v>
      </c>
      <c r="D28" s="20">
        <f t="shared" si="0"/>
        <v>6.1012974012264977E-3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21.4347339533481</v>
      </c>
      <c r="D29" s="20">
        <f t="shared" si="0"/>
        <v>5.0661498244447788E-3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20.766665218819139</v>
      </c>
      <c r="D30" s="20">
        <f t="shared" si="0"/>
        <v>4.9082502064921015E-3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12.79478620662929</v>
      </c>
      <c r="D31" s="20">
        <f t="shared" si="0"/>
        <v>3.024077837196507E-3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52</v>
      </c>
      <c r="C32" s="9">
        <f>[2]LDO!$J$4</f>
        <v>12.895467631988089</v>
      </c>
      <c r="D32" s="20">
        <f t="shared" si="0"/>
        <v>3.0478741290710164E-3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44</v>
      </c>
      <c r="C33" s="9">
        <f>[2]LTC!$J$4</f>
        <v>12.806258042940989</v>
      </c>
      <c r="D33" s="20">
        <f t="shared" si="0"/>
        <v>3.0267892327119849E-3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12.503606534616607</v>
      </c>
      <c r="D34" s="20">
        <f t="shared" si="0"/>
        <v>2.9552568363172996E-3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53</v>
      </c>
      <c r="C35" s="9">
        <f>[2]ICP!$J$4</f>
        <v>11.647818350545398</v>
      </c>
      <c r="D35" s="20">
        <f t="shared" si="0"/>
        <v>2.7529892845981861E-3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11.388231218086794</v>
      </c>
      <c r="D36" s="20">
        <f t="shared" si="0"/>
        <v>2.6916352548073076E-3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9</v>
      </c>
      <c r="D37" s="20">
        <f t="shared" si="0"/>
        <v>2.1271711848273736E-3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8.8832100850961471</v>
      </c>
      <c r="D38" s="20">
        <f t="shared" si="0"/>
        <v>2.099567613531605E-3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6.4504473659839228</v>
      </c>
      <c r="D39" s="20">
        <f t="shared" si="0"/>
        <v>1.5245784184629591E-3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6.1723004631856568</v>
      </c>
      <c r="D40" s="20">
        <f t="shared" si="0"/>
        <v>1.45883774326502E-3</v>
      </c>
    </row>
    <row r="41" spans="2:14">
      <c r="B41" s="22" t="s">
        <v>37</v>
      </c>
      <c r="C41" s="9">
        <f>[2]GRT!$J$4</f>
        <v>4.6968338005104764</v>
      </c>
      <c r="D41" s="20">
        <f t="shared" si="0"/>
        <v>1.1101077244854583E-3</v>
      </c>
    </row>
    <row r="42" spans="2:14">
      <c r="B42" s="22" t="s">
        <v>56</v>
      </c>
      <c r="C42" s="9">
        <f>[2]SHIB!$J$4</f>
        <v>4.4884028736825909</v>
      </c>
      <c r="D42" s="20">
        <f t="shared" si="0"/>
        <v>1.0608445843104427E-3</v>
      </c>
    </row>
    <row r="43" spans="2:14">
      <c r="B43" s="22" t="s">
        <v>23</v>
      </c>
      <c r="C43" s="9">
        <f>[2]LUNA!J4</f>
        <v>4.012013737466436</v>
      </c>
      <c r="D43" s="20">
        <f t="shared" si="0"/>
        <v>9.4824889060779753E-4</v>
      </c>
    </row>
    <row r="44" spans="2:14">
      <c r="B44" s="22" t="s">
        <v>36</v>
      </c>
      <c r="C44" s="9">
        <f>[2]AMP!$J$4</f>
        <v>3.3080005409440836</v>
      </c>
      <c r="D44" s="20">
        <f t="shared" si="0"/>
        <v>7.818537144544021E-4</v>
      </c>
    </row>
    <row r="45" spans="2:14">
      <c r="B45" s="7" t="s">
        <v>25</v>
      </c>
      <c r="C45" s="1">
        <f>[2]POLIS!J4</f>
        <v>3.7020397816549613</v>
      </c>
      <c r="D45" s="20">
        <f t="shared" si="0"/>
        <v>8.7498581651345049E-4</v>
      </c>
    </row>
    <row r="46" spans="2:14">
      <c r="B46" s="22" t="s">
        <v>40</v>
      </c>
      <c r="C46" s="9">
        <f>[2]SHPING!$J$4</f>
        <v>2.6162875017882672</v>
      </c>
      <c r="D46" s="20">
        <f t="shared" si="0"/>
        <v>6.1836570944755523E-4</v>
      </c>
    </row>
    <row r="47" spans="2:14">
      <c r="B47" s="22" t="s">
        <v>50</v>
      </c>
      <c r="C47" s="9">
        <f>[2]KAVA!$J$4</f>
        <v>2.5511780592084352</v>
      </c>
      <c r="D47" s="20">
        <f t="shared" si="0"/>
        <v>6.0297693943466739E-4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4.0104116139105599E-4</v>
      </c>
    </row>
    <row r="49" spans="2:4">
      <c r="B49" s="7" t="s">
        <v>28</v>
      </c>
      <c r="C49" s="1">
        <f>[2]ATLAS!O47</f>
        <v>1.5057534536798798</v>
      </c>
      <c r="D49" s="20">
        <f t="shared" si="0"/>
        <v>3.5588837312468214E-4</v>
      </c>
    </row>
    <row r="50" spans="2:4">
      <c r="B50" s="22" t="s">
        <v>43</v>
      </c>
      <c r="C50" s="9">
        <f>[2]TRX!$J$4</f>
        <v>0.99942417601510758</v>
      </c>
      <c r="D50" s="20">
        <f t="shared" si="0"/>
        <v>2.362162565154642E-4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2023-12-08T21:03:06Z</dcterms:modified>
</cp:coreProperties>
</file>