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egis\Dropbox\7 Duoc PTY4614 2024\Sem13\"/>
    </mc:Choice>
  </mc:AlternateContent>
  <xr:revisionPtr revIDLastSave="0" documentId="13_ncr:1_{85DF63BE-C2BF-4348-B509-BD8AADA5CD3A}" xr6:coauthVersionLast="47" xr6:coauthVersionMax="47" xr10:uidLastSave="{00000000-0000-0000-0000-000000000000}"/>
  <bookViews>
    <workbookView xWindow="-108" yWindow="-108" windowWidth="23256" windowHeight="12576" activeTab="2" xr2:uid="{00000000-000D-0000-FFFF-FFFF00000000}"/>
  </bookViews>
  <sheets>
    <sheet name="RUBRICA" sheetId="12" r:id="rId1"/>
    <sheet name="EVALUACION2" sheetId="1" r:id="rId2"/>
    <sheet name="G1" sheetId="13" r:id="rId3"/>
    <sheet name="G(2)" sheetId="14" r:id="rId4"/>
    <sheet name="G(3)" sheetId="15" r:id="rId5"/>
    <sheet name="G(4)" sheetId="16" r:id="rId6"/>
    <sheet name="G(5)" sheetId="17" r:id="rId7"/>
    <sheet name="G(6)" sheetId="18" r:id="rId8"/>
    <sheet name="G(7)" sheetId="19" r:id="rId9"/>
    <sheet name="G(8)" sheetId="20" r:id="rId10"/>
    <sheet name="G(9)" sheetId="21" r:id="rId11"/>
    <sheet name="ESCALA_IEP" sheetId="2" state="hidden" r:id="rId12"/>
    <sheet name="ESCALA_PRESENTACION" sheetId="3" state="hidden" r:id="rId13"/>
    <sheet name="ESCALA_TRAB_EQUIP" sheetId="4" state="hidden" r:id="rId14"/>
    <sheet name="RELEVANCIA-PUNTAJE" sheetId="5" state="hidden" r:id="rId15"/>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21" l="1"/>
  <c r="K20" i="21" s="1"/>
  <c r="H20" i="21"/>
  <c r="I20" i="21" s="1"/>
  <c r="F20" i="21"/>
  <c r="G20" i="21" s="1"/>
  <c r="D20" i="21"/>
  <c r="E20" i="21" s="1"/>
  <c r="B20" i="21"/>
  <c r="J19" i="21"/>
  <c r="K19" i="21" s="1"/>
  <c r="I19" i="21"/>
  <c r="H19" i="21"/>
  <c r="G19" i="21"/>
  <c r="F19" i="21"/>
  <c r="D19" i="21"/>
  <c r="E19" i="21" s="1"/>
  <c r="B19" i="21"/>
  <c r="J18" i="21"/>
  <c r="K18" i="21" s="1"/>
  <c r="H18" i="21"/>
  <c r="I18" i="21" s="1"/>
  <c r="F18" i="21"/>
  <c r="G18" i="21" s="1"/>
  <c r="E18" i="21"/>
  <c r="D18" i="21"/>
  <c r="B18" i="21"/>
  <c r="J17" i="21"/>
  <c r="K17" i="21" s="1"/>
  <c r="H17" i="21"/>
  <c r="I17" i="21" s="1"/>
  <c r="F17" i="21"/>
  <c r="G17" i="21" s="1"/>
  <c r="D17" i="21"/>
  <c r="E17" i="21" s="1"/>
  <c r="B17" i="21"/>
  <c r="J16" i="21"/>
  <c r="K16" i="21" s="1"/>
  <c r="H16" i="21"/>
  <c r="I16" i="21" s="1"/>
  <c r="F16" i="21"/>
  <c r="G16" i="21" s="1"/>
  <c r="D16" i="21"/>
  <c r="E16" i="21" s="1"/>
  <c r="B16" i="21"/>
  <c r="K15" i="21"/>
  <c r="J15" i="21"/>
  <c r="H15" i="21"/>
  <c r="I15" i="21" s="1"/>
  <c r="F15" i="21"/>
  <c r="G15" i="21" s="1"/>
  <c r="E15" i="21"/>
  <c r="D15" i="21"/>
  <c r="B15" i="21"/>
  <c r="J14" i="21"/>
  <c r="K14" i="21" s="1"/>
  <c r="I14" i="21"/>
  <c r="H14" i="21"/>
  <c r="F14" i="21"/>
  <c r="G14" i="21" s="1"/>
  <c r="D14" i="21"/>
  <c r="E14" i="21" s="1"/>
  <c r="B14" i="21"/>
  <c r="J13" i="21"/>
  <c r="K13" i="21" s="1"/>
  <c r="H13" i="21"/>
  <c r="I13" i="21" s="1"/>
  <c r="F13" i="21"/>
  <c r="G13" i="21" s="1"/>
  <c r="D13" i="21"/>
  <c r="E13" i="21" s="1"/>
  <c r="B13" i="21"/>
  <c r="J20" i="20"/>
  <c r="K20" i="20" s="1"/>
  <c r="H20" i="20"/>
  <c r="I20" i="20" s="1"/>
  <c r="F20" i="20"/>
  <c r="G20" i="20" s="1"/>
  <c r="D20" i="20"/>
  <c r="E20" i="20" s="1"/>
  <c r="B20" i="20"/>
  <c r="J19" i="20"/>
  <c r="K19" i="20" s="1"/>
  <c r="H19" i="20"/>
  <c r="I19" i="20" s="1"/>
  <c r="F19" i="20"/>
  <c r="G19" i="20" s="1"/>
  <c r="D19" i="20"/>
  <c r="E19" i="20" s="1"/>
  <c r="B19" i="20"/>
  <c r="J18" i="20"/>
  <c r="K18" i="20" s="1"/>
  <c r="H18" i="20"/>
  <c r="I18" i="20" s="1"/>
  <c r="F18" i="20"/>
  <c r="G18" i="20" s="1"/>
  <c r="D18" i="20"/>
  <c r="E18" i="20" s="1"/>
  <c r="B18" i="20"/>
  <c r="J17" i="20"/>
  <c r="K17" i="20" s="1"/>
  <c r="H17" i="20"/>
  <c r="I17" i="20" s="1"/>
  <c r="F17" i="20"/>
  <c r="G17" i="20" s="1"/>
  <c r="D17" i="20"/>
  <c r="E17" i="20" s="1"/>
  <c r="B17" i="20"/>
  <c r="J16" i="20"/>
  <c r="K16" i="20" s="1"/>
  <c r="H16" i="20"/>
  <c r="I16" i="20" s="1"/>
  <c r="F16" i="20"/>
  <c r="G16" i="20" s="1"/>
  <c r="D16" i="20"/>
  <c r="E16" i="20" s="1"/>
  <c r="B16" i="20"/>
  <c r="J15" i="20"/>
  <c r="K15" i="20" s="1"/>
  <c r="H15" i="20"/>
  <c r="I15" i="20" s="1"/>
  <c r="F15" i="20"/>
  <c r="G15" i="20" s="1"/>
  <c r="D15" i="20"/>
  <c r="E15" i="20" s="1"/>
  <c r="B15" i="20"/>
  <c r="J14" i="20"/>
  <c r="K14" i="20" s="1"/>
  <c r="H14" i="20"/>
  <c r="I14" i="20" s="1"/>
  <c r="F14" i="20"/>
  <c r="G14" i="20" s="1"/>
  <c r="D14" i="20"/>
  <c r="E14" i="20" s="1"/>
  <c r="B14" i="20"/>
  <c r="J13" i="20"/>
  <c r="K13" i="20" s="1"/>
  <c r="H13" i="20"/>
  <c r="I13" i="20" s="1"/>
  <c r="F13" i="20"/>
  <c r="G13" i="20" s="1"/>
  <c r="D13" i="20"/>
  <c r="E13" i="20" s="1"/>
  <c r="B13" i="20"/>
  <c r="J20" i="19"/>
  <c r="K20" i="19" s="1"/>
  <c r="H20" i="19"/>
  <c r="I20" i="19" s="1"/>
  <c r="F20" i="19"/>
  <c r="G20" i="19" s="1"/>
  <c r="D20" i="19"/>
  <c r="E20" i="19" s="1"/>
  <c r="B20" i="19"/>
  <c r="J19" i="19"/>
  <c r="K19" i="19" s="1"/>
  <c r="H19" i="19"/>
  <c r="I19" i="19" s="1"/>
  <c r="F19" i="19"/>
  <c r="G19" i="19" s="1"/>
  <c r="D19" i="19"/>
  <c r="E19" i="19" s="1"/>
  <c r="B19" i="19"/>
  <c r="J18" i="19"/>
  <c r="K18" i="19" s="1"/>
  <c r="H18" i="19"/>
  <c r="I18" i="19" s="1"/>
  <c r="F18" i="19"/>
  <c r="G18" i="19" s="1"/>
  <c r="D18" i="19"/>
  <c r="E18" i="19" s="1"/>
  <c r="B18" i="19"/>
  <c r="J17" i="19"/>
  <c r="K17" i="19" s="1"/>
  <c r="H17" i="19"/>
  <c r="I17" i="19" s="1"/>
  <c r="F17" i="19"/>
  <c r="G17" i="19" s="1"/>
  <c r="D17" i="19"/>
  <c r="E17" i="19" s="1"/>
  <c r="B17" i="19"/>
  <c r="J16" i="19"/>
  <c r="K16" i="19" s="1"/>
  <c r="H16" i="19"/>
  <c r="I16" i="19" s="1"/>
  <c r="F16" i="19"/>
  <c r="G16" i="19" s="1"/>
  <c r="D16" i="19"/>
  <c r="E16" i="19" s="1"/>
  <c r="B16" i="19"/>
  <c r="J15" i="19"/>
  <c r="K15" i="19" s="1"/>
  <c r="H15" i="19"/>
  <c r="I15" i="19" s="1"/>
  <c r="F15" i="19"/>
  <c r="G15" i="19" s="1"/>
  <c r="D15" i="19"/>
  <c r="E15" i="19" s="1"/>
  <c r="B15" i="19"/>
  <c r="J14" i="19"/>
  <c r="K14" i="19" s="1"/>
  <c r="H14" i="19"/>
  <c r="I14" i="19" s="1"/>
  <c r="F14" i="19"/>
  <c r="G14" i="19" s="1"/>
  <c r="D14" i="19"/>
  <c r="E14" i="19" s="1"/>
  <c r="B14" i="19"/>
  <c r="J13" i="19"/>
  <c r="K13" i="19" s="1"/>
  <c r="H13" i="19"/>
  <c r="I13" i="19" s="1"/>
  <c r="G13" i="19"/>
  <c r="F13" i="19"/>
  <c r="D13" i="19"/>
  <c r="E13" i="19" s="1"/>
  <c r="B13" i="19"/>
  <c r="J20" i="18"/>
  <c r="K20" i="18" s="1"/>
  <c r="H20" i="18"/>
  <c r="I20" i="18" s="1"/>
  <c r="F20" i="18"/>
  <c r="G20" i="18" s="1"/>
  <c r="D20" i="18"/>
  <c r="E20" i="18" s="1"/>
  <c r="B20" i="18"/>
  <c r="J19" i="18"/>
  <c r="K19" i="18" s="1"/>
  <c r="H19" i="18"/>
  <c r="I19" i="18" s="1"/>
  <c r="F19" i="18"/>
  <c r="G19" i="18" s="1"/>
  <c r="D19" i="18"/>
  <c r="E19" i="18" s="1"/>
  <c r="B19" i="18"/>
  <c r="J18" i="18"/>
  <c r="K18" i="18" s="1"/>
  <c r="H18" i="18"/>
  <c r="I18" i="18" s="1"/>
  <c r="F18" i="18"/>
  <c r="G18" i="18" s="1"/>
  <c r="D18" i="18"/>
  <c r="E18" i="18" s="1"/>
  <c r="B18" i="18"/>
  <c r="J17" i="18"/>
  <c r="K17" i="18" s="1"/>
  <c r="H17" i="18"/>
  <c r="I17" i="18" s="1"/>
  <c r="F17" i="18"/>
  <c r="G17" i="18" s="1"/>
  <c r="D17" i="18"/>
  <c r="E17" i="18" s="1"/>
  <c r="B17" i="18"/>
  <c r="J16" i="18"/>
  <c r="K16" i="18" s="1"/>
  <c r="H16" i="18"/>
  <c r="I16" i="18" s="1"/>
  <c r="F16" i="18"/>
  <c r="G16" i="18" s="1"/>
  <c r="D16" i="18"/>
  <c r="E16" i="18" s="1"/>
  <c r="B16" i="18"/>
  <c r="J15" i="18"/>
  <c r="K15" i="18" s="1"/>
  <c r="H15" i="18"/>
  <c r="I15" i="18" s="1"/>
  <c r="F15" i="18"/>
  <c r="G15" i="18" s="1"/>
  <c r="D15" i="18"/>
  <c r="E15" i="18" s="1"/>
  <c r="B15" i="18"/>
  <c r="J14" i="18"/>
  <c r="K14" i="18" s="1"/>
  <c r="H14" i="18"/>
  <c r="I14" i="18" s="1"/>
  <c r="F14" i="18"/>
  <c r="G14" i="18" s="1"/>
  <c r="D14" i="18"/>
  <c r="E14" i="18" s="1"/>
  <c r="B14" i="18"/>
  <c r="J13" i="18"/>
  <c r="K13" i="18" s="1"/>
  <c r="H13" i="18"/>
  <c r="I13" i="18" s="1"/>
  <c r="F13" i="18"/>
  <c r="G13" i="18" s="1"/>
  <c r="D13" i="18"/>
  <c r="E13" i="18" s="1"/>
  <c r="B13" i="18"/>
  <c r="J20" i="17"/>
  <c r="K20" i="17" s="1"/>
  <c r="H20" i="17"/>
  <c r="I20" i="17" s="1"/>
  <c r="F20" i="17"/>
  <c r="G20" i="17" s="1"/>
  <c r="D20" i="17"/>
  <c r="E20" i="17" s="1"/>
  <c r="B20" i="17"/>
  <c r="J19" i="17"/>
  <c r="K19" i="17" s="1"/>
  <c r="H19" i="17"/>
  <c r="I19" i="17" s="1"/>
  <c r="F19" i="17"/>
  <c r="G19" i="17" s="1"/>
  <c r="D19" i="17"/>
  <c r="E19" i="17" s="1"/>
  <c r="B19" i="17"/>
  <c r="J18" i="17"/>
  <c r="K18" i="17" s="1"/>
  <c r="H18" i="17"/>
  <c r="I18" i="17" s="1"/>
  <c r="F18" i="17"/>
  <c r="G18" i="17" s="1"/>
  <c r="D18" i="17"/>
  <c r="E18" i="17" s="1"/>
  <c r="B18" i="17"/>
  <c r="J17" i="17"/>
  <c r="K17" i="17" s="1"/>
  <c r="H17" i="17"/>
  <c r="I17" i="17" s="1"/>
  <c r="F17" i="17"/>
  <c r="G17" i="17" s="1"/>
  <c r="D17" i="17"/>
  <c r="E17" i="17" s="1"/>
  <c r="B17" i="17"/>
  <c r="J16" i="17"/>
  <c r="K16" i="17" s="1"/>
  <c r="H16" i="17"/>
  <c r="I16" i="17" s="1"/>
  <c r="F16" i="17"/>
  <c r="G16" i="17" s="1"/>
  <c r="D16" i="17"/>
  <c r="E16" i="17" s="1"/>
  <c r="B16" i="17"/>
  <c r="J15" i="17"/>
  <c r="K15" i="17" s="1"/>
  <c r="H15" i="17"/>
  <c r="I15" i="17" s="1"/>
  <c r="F15" i="17"/>
  <c r="G15" i="17" s="1"/>
  <c r="D15" i="17"/>
  <c r="E15" i="17" s="1"/>
  <c r="B15" i="17"/>
  <c r="J14" i="17"/>
  <c r="K14" i="17" s="1"/>
  <c r="H14" i="17"/>
  <c r="I14" i="17" s="1"/>
  <c r="F14" i="17"/>
  <c r="G14" i="17" s="1"/>
  <c r="D14" i="17"/>
  <c r="E14" i="17" s="1"/>
  <c r="B14" i="17"/>
  <c r="J13" i="17"/>
  <c r="K13" i="17" s="1"/>
  <c r="H13" i="17"/>
  <c r="I13" i="17" s="1"/>
  <c r="F13" i="17"/>
  <c r="G13" i="17" s="1"/>
  <c r="D13" i="17"/>
  <c r="E13" i="17" s="1"/>
  <c r="B13" i="17"/>
  <c r="J20" i="16"/>
  <c r="K20" i="16" s="1"/>
  <c r="H20" i="16"/>
  <c r="I20" i="16" s="1"/>
  <c r="F20" i="16"/>
  <c r="G20" i="16" s="1"/>
  <c r="D20" i="16"/>
  <c r="E20" i="16" s="1"/>
  <c r="B20" i="16"/>
  <c r="J19" i="16"/>
  <c r="K19" i="16" s="1"/>
  <c r="H19" i="16"/>
  <c r="I19" i="16" s="1"/>
  <c r="F19" i="16"/>
  <c r="G19" i="16" s="1"/>
  <c r="D19" i="16"/>
  <c r="E19" i="16" s="1"/>
  <c r="B19" i="16"/>
  <c r="J18" i="16"/>
  <c r="K18" i="16" s="1"/>
  <c r="H18" i="16"/>
  <c r="I18" i="16" s="1"/>
  <c r="F18" i="16"/>
  <c r="G18" i="16" s="1"/>
  <c r="D18" i="16"/>
  <c r="E18" i="16" s="1"/>
  <c r="B18" i="16"/>
  <c r="J17" i="16"/>
  <c r="K17" i="16" s="1"/>
  <c r="H17" i="16"/>
  <c r="I17" i="16" s="1"/>
  <c r="F17" i="16"/>
  <c r="G17" i="16" s="1"/>
  <c r="D17" i="16"/>
  <c r="E17" i="16" s="1"/>
  <c r="B17" i="16"/>
  <c r="J16" i="16"/>
  <c r="K16" i="16" s="1"/>
  <c r="H16" i="16"/>
  <c r="I16" i="16" s="1"/>
  <c r="F16" i="16"/>
  <c r="G16" i="16" s="1"/>
  <c r="D16" i="16"/>
  <c r="E16" i="16" s="1"/>
  <c r="B16" i="16"/>
  <c r="J15" i="16"/>
  <c r="K15" i="16" s="1"/>
  <c r="H15" i="16"/>
  <c r="I15" i="16" s="1"/>
  <c r="F15" i="16"/>
  <c r="G15" i="16" s="1"/>
  <c r="D15" i="16"/>
  <c r="E15" i="16" s="1"/>
  <c r="B15" i="16"/>
  <c r="J14" i="16"/>
  <c r="K14" i="16" s="1"/>
  <c r="H14" i="16"/>
  <c r="I14" i="16" s="1"/>
  <c r="F14" i="16"/>
  <c r="G14" i="16" s="1"/>
  <c r="D14" i="16"/>
  <c r="E14" i="16" s="1"/>
  <c r="B14" i="16"/>
  <c r="J13" i="16"/>
  <c r="K13" i="16" s="1"/>
  <c r="H13" i="16"/>
  <c r="I13" i="16" s="1"/>
  <c r="F13" i="16"/>
  <c r="G13" i="16" s="1"/>
  <c r="D13" i="16"/>
  <c r="E13" i="16" s="1"/>
  <c r="B13" i="16"/>
  <c r="J20" i="15"/>
  <c r="K20" i="15" s="1"/>
  <c r="H20" i="15"/>
  <c r="I20" i="15" s="1"/>
  <c r="F20" i="15"/>
  <c r="G20" i="15" s="1"/>
  <c r="D20" i="15"/>
  <c r="E20" i="15" s="1"/>
  <c r="B20" i="15"/>
  <c r="J19" i="15"/>
  <c r="K19" i="15" s="1"/>
  <c r="H19" i="15"/>
  <c r="I19" i="15" s="1"/>
  <c r="F19" i="15"/>
  <c r="G19" i="15" s="1"/>
  <c r="D19" i="15"/>
  <c r="E19" i="15" s="1"/>
  <c r="B19" i="15"/>
  <c r="J18" i="15"/>
  <c r="K18" i="15" s="1"/>
  <c r="H18" i="15"/>
  <c r="I18" i="15" s="1"/>
  <c r="F18" i="15"/>
  <c r="G18" i="15" s="1"/>
  <c r="D18" i="15"/>
  <c r="E18" i="15" s="1"/>
  <c r="B18" i="15"/>
  <c r="J17" i="15"/>
  <c r="K17" i="15" s="1"/>
  <c r="H17" i="15"/>
  <c r="I17" i="15" s="1"/>
  <c r="F17" i="15"/>
  <c r="G17" i="15" s="1"/>
  <c r="D17" i="15"/>
  <c r="E17" i="15" s="1"/>
  <c r="B17" i="15"/>
  <c r="J16" i="15"/>
  <c r="K16" i="15" s="1"/>
  <c r="H16" i="15"/>
  <c r="I16" i="15" s="1"/>
  <c r="F16" i="15"/>
  <c r="G16" i="15" s="1"/>
  <c r="D16" i="15"/>
  <c r="E16" i="15" s="1"/>
  <c r="B16" i="15"/>
  <c r="J15" i="15"/>
  <c r="K15" i="15" s="1"/>
  <c r="H15" i="15"/>
  <c r="I15" i="15" s="1"/>
  <c r="F15" i="15"/>
  <c r="G15" i="15" s="1"/>
  <c r="D15" i="15"/>
  <c r="E15" i="15" s="1"/>
  <c r="B15" i="15"/>
  <c r="J14" i="15"/>
  <c r="K14" i="15" s="1"/>
  <c r="H14" i="15"/>
  <c r="I14" i="15" s="1"/>
  <c r="F14" i="15"/>
  <c r="G14" i="15" s="1"/>
  <c r="D14" i="15"/>
  <c r="E14" i="15" s="1"/>
  <c r="B14" i="15"/>
  <c r="J13" i="15"/>
  <c r="K13" i="15" s="1"/>
  <c r="H13" i="15"/>
  <c r="I13" i="15" s="1"/>
  <c r="F13" i="15"/>
  <c r="G13" i="15" s="1"/>
  <c r="D13" i="15"/>
  <c r="E13" i="15" s="1"/>
  <c r="B13" i="15"/>
  <c r="J20" i="14"/>
  <c r="K20" i="14" s="1"/>
  <c r="H20" i="14"/>
  <c r="I20" i="14" s="1"/>
  <c r="F20" i="14"/>
  <c r="G20" i="14" s="1"/>
  <c r="D20" i="14"/>
  <c r="E20" i="14" s="1"/>
  <c r="B20" i="14"/>
  <c r="J19" i="14"/>
  <c r="K19" i="14" s="1"/>
  <c r="H19" i="14"/>
  <c r="I19" i="14" s="1"/>
  <c r="F19" i="14"/>
  <c r="G19" i="14" s="1"/>
  <c r="D19" i="14"/>
  <c r="E19" i="14" s="1"/>
  <c r="B19" i="14"/>
  <c r="J18" i="14"/>
  <c r="K18" i="14" s="1"/>
  <c r="H18" i="14"/>
  <c r="I18" i="14" s="1"/>
  <c r="F18" i="14"/>
  <c r="G18" i="14" s="1"/>
  <c r="D18" i="14"/>
  <c r="E18" i="14" s="1"/>
  <c r="B18" i="14"/>
  <c r="J17" i="14"/>
  <c r="K17" i="14" s="1"/>
  <c r="H17" i="14"/>
  <c r="I17" i="14" s="1"/>
  <c r="F17" i="14"/>
  <c r="G17" i="14" s="1"/>
  <c r="D17" i="14"/>
  <c r="E17" i="14" s="1"/>
  <c r="B17" i="14"/>
  <c r="J16" i="14"/>
  <c r="K16" i="14" s="1"/>
  <c r="H16" i="14"/>
  <c r="I16" i="14" s="1"/>
  <c r="F16" i="14"/>
  <c r="G16" i="14" s="1"/>
  <c r="D16" i="14"/>
  <c r="E16" i="14" s="1"/>
  <c r="B16" i="14"/>
  <c r="J15" i="14"/>
  <c r="K15" i="14" s="1"/>
  <c r="H15" i="14"/>
  <c r="I15" i="14" s="1"/>
  <c r="F15" i="14"/>
  <c r="G15" i="14" s="1"/>
  <c r="D15" i="14"/>
  <c r="E15" i="14" s="1"/>
  <c r="B15" i="14"/>
  <c r="J14" i="14"/>
  <c r="K14" i="14" s="1"/>
  <c r="H14" i="14"/>
  <c r="I14" i="14" s="1"/>
  <c r="F14" i="14"/>
  <c r="G14" i="14" s="1"/>
  <c r="D14" i="14"/>
  <c r="E14" i="14" s="1"/>
  <c r="B14" i="14"/>
  <c r="J13" i="14"/>
  <c r="K13" i="14" s="1"/>
  <c r="H13" i="14"/>
  <c r="I13" i="14" s="1"/>
  <c r="F13" i="14"/>
  <c r="G13" i="14" s="1"/>
  <c r="D13" i="14"/>
  <c r="E13" i="14" s="1"/>
  <c r="B13" i="14"/>
  <c r="J20" i="13"/>
  <c r="K20" i="13" s="1"/>
  <c r="H20" i="13"/>
  <c r="I20" i="13" s="1"/>
  <c r="F20" i="13"/>
  <c r="G20" i="13" s="1"/>
  <c r="D20" i="13"/>
  <c r="E20" i="13" s="1"/>
  <c r="B20" i="13"/>
  <c r="J19" i="13"/>
  <c r="K19" i="13" s="1"/>
  <c r="H19" i="13"/>
  <c r="I19" i="13" s="1"/>
  <c r="F19" i="13"/>
  <c r="G19" i="13" s="1"/>
  <c r="D19" i="13"/>
  <c r="E19" i="13" s="1"/>
  <c r="B19" i="13"/>
  <c r="J18" i="13"/>
  <c r="K18" i="13" s="1"/>
  <c r="H18" i="13"/>
  <c r="I18" i="13" s="1"/>
  <c r="F18" i="13"/>
  <c r="G18" i="13" s="1"/>
  <c r="D18" i="13"/>
  <c r="E18" i="13" s="1"/>
  <c r="B18" i="13"/>
  <c r="J17" i="13"/>
  <c r="K17" i="13" s="1"/>
  <c r="H17" i="13"/>
  <c r="I17" i="13" s="1"/>
  <c r="F17" i="13"/>
  <c r="G17" i="13" s="1"/>
  <c r="D17" i="13"/>
  <c r="E17" i="13" s="1"/>
  <c r="B17" i="13"/>
  <c r="J16" i="13"/>
  <c r="K16" i="13" s="1"/>
  <c r="H16" i="13"/>
  <c r="I16" i="13" s="1"/>
  <c r="F16" i="13"/>
  <c r="G16" i="13" s="1"/>
  <c r="D16" i="13"/>
  <c r="E16" i="13" s="1"/>
  <c r="B16" i="13"/>
  <c r="J15" i="13"/>
  <c r="K15" i="13" s="1"/>
  <c r="H15" i="13"/>
  <c r="I15" i="13" s="1"/>
  <c r="F15" i="13"/>
  <c r="G15" i="13" s="1"/>
  <c r="D15" i="13"/>
  <c r="E15" i="13" s="1"/>
  <c r="B15" i="13"/>
  <c r="J14" i="13"/>
  <c r="K14" i="13" s="1"/>
  <c r="H14" i="13"/>
  <c r="I14" i="13" s="1"/>
  <c r="F14" i="13"/>
  <c r="G14" i="13" s="1"/>
  <c r="D14" i="13"/>
  <c r="E14" i="13" s="1"/>
  <c r="B14" i="13"/>
  <c r="J13" i="13"/>
  <c r="K13" i="13" s="1"/>
  <c r="H13" i="13"/>
  <c r="I13" i="13" s="1"/>
  <c r="F13" i="13"/>
  <c r="G13" i="13" s="1"/>
  <c r="D13" i="13"/>
  <c r="E13" i="13" s="1"/>
  <c r="B13" i="13"/>
  <c r="I21" i="21" l="1"/>
  <c r="G21" i="21"/>
  <c r="K21" i="21"/>
  <c r="E21" i="21"/>
  <c r="G21" i="20"/>
  <c r="I21" i="20"/>
  <c r="K21" i="20"/>
  <c r="E21" i="20"/>
  <c r="E21" i="18"/>
  <c r="K21" i="19"/>
  <c r="E21" i="19"/>
  <c r="G21" i="19"/>
  <c r="I21" i="19"/>
  <c r="G21" i="18"/>
  <c r="I21" i="18"/>
  <c r="K21" i="18"/>
  <c r="E21" i="16"/>
  <c r="G21" i="17"/>
  <c r="K21" i="17"/>
  <c r="I21" i="17"/>
  <c r="E21" i="17"/>
  <c r="G21" i="16"/>
  <c r="I21" i="15"/>
  <c r="I21" i="16"/>
  <c r="K21" i="16"/>
  <c r="K21" i="15"/>
  <c r="E21" i="15"/>
  <c r="G21" i="15"/>
  <c r="G21" i="14"/>
  <c r="I21" i="14"/>
  <c r="K21" i="14"/>
  <c r="E21" i="14"/>
  <c r="E21" i="13"/>
  <c r="G21" i="13"/>
  <c r="I21" i="13"/>
  <c r="K21" i="13"/>
  <c r="F13" i="1"/>
  <c r="G13" i="1" s="1"/>
  <c r="H13" i="1"/>
  <c r="I13" i="1" s="1"/>
  <c r="J13" i="1"/>
  <c r="K13" i="1" s="1"/>
  <c r="D13" i="1"/>
  <c r="E13" i="1" s="1"/>
  <c r="B14" i="1"/>
  <c r="B15" i="1"/>
  <c r="B16" i="1"/>
  <c r="B17" i="1"/>
  <c r="B18" i="1"/>
  <c r="B19" i="1"/>
  <c r="B20" i="1"/>
  <c r="B13" i="1"/>
  <c r="C21" i="21" l="1"/>
  <c r="C22" i="21" s="1"/>
  <c r="C21" i="16"/>
  <c r="C22" i="16" s="1"/>
  <c r="C6" i="16" s="1"/>
  <c r="C21" i="20"/>
  <c r="C22" i="20" s="1"/>
  <c r="C21" i="18"/>
  <c r="C22" i="18" s="1"/>
  <c r="C4" i="18" s="1"/>
  <c r="C21" i="19"/>
  <c r="C22" i="19" s="1"/>
  <c r="C21" i="17"/>
  <c r="C22" i="17" s="1"/>
  <c r="C21" i="15"/>
  <c r="C22" i="15" s="1"/>
  <c r="C6" i="15" s="1"/>
  <c r="C21" i="14"/>
  <c r="C22" i="14" s="1"/>
  <c r="C21" i="13"/>
  <c r="C22" i="13" s="1"/>
  <c r="D14" i="1"/>
  <c r="E14" i="1" s="1"/>
  <c r="D15" i="1"/>
  <c r="E15" i="1" s="1"/>
  <c r="D16" i="1"/>
  <c r="E16" i="1" s="1"/>
  <c r="D17" i="1"/>
  <c r="E17" i="1" s="1"/>
  <c r="D18" i="1"/>
  <c r="E18" i="1" s="1"/>
  <c r="D19" i="1"/>
  <c r="E19" i="1" s="1"/>
  <c r="F20" i="1"/>
  <c r="G20" i="1" s="1"/>
  <c r="C5" i="16" l="1"/>
  <c r="C4" i="21"/>
  <c r="C6" i="21"/>
  <c r="C5" i="21"/>
  <c r="C4" i="16"/>
  <c r="C4" i="20"/>
  <c r="C6" i="20"/>
  <c r="C5" i="20"/>
  <c r="C6" i="18"/>
  <c r="C5" i="18"/>
  <c r="C4" i="19"/>
  <c r="C5" i="19"/>
  <c r="C6" i="19"/>
  <c r="C5" i="15"/>
  <c r="C4" i="17"/>
  <c r="C6" i="17"/>
  <c r="C5" i="17"/>
  <c r="C4" i="15"/>
  <c r="C5" i="14"/>
  <c r="C6" i="14"/>
  <c r="C4" i="14"/>
  <c r="C5" i="13"/>
  <c r="C6" i="13"/>
  <c r="C4" i="13"/>
  <c r="F17" i="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<sst xmlns="http://schemas.openxmlformats.org/spreadsheetml/2006/main" count="292" uniqueCount="85">
  <si>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</si>
  <si>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</si>
  <si>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</si>
  <si>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</si>
  <si>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</si>
  <si>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</si>
  <si>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</si>
  <si>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</si>
  <si>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</si>
  <si>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</si>
  <si>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</si>
  <si>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</si>
  <si>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</si>
  <si>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</si>
  <si>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</si>
  <si>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</si>
  <si>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</si>
  <si>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</si>
  <si>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</si>
  <si>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</si>
  <si>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</si>
  <si>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</si>
  <si>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</si>
  <si>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</si>
  <si>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</si>
  <si>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</si>
  <si>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</si>
  <si>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</si>
  <si>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</si>
  <si>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</si>
  <si>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</si>
  <si>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</si>
  <si>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</si>
  <si>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</si>
  <si>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</si>
  <si>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</si>
  <si>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</si>
  <si>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</si>
  <si>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</si>
  <si>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</si>
  <si>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</si>
  <si>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</si>
  <si>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</si>
  <si>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</si>
  <si>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</si>
  <si>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</si>
  <si>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</si>
  <si>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</si>
  <si>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</si>
  <si>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</si>
  <si>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</si>
  <si>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</si>
  <si>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</si>
  <si>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</si>
  <si>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</si>
  <si>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</si>
  <si>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</si>
  <si>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</si>
  <si>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</si>
  <si>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</si>
  <si>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</si>
  <si>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</si>
  <si>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</si>
  <si>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FLORES PEREIRA JORDAN </t>
  </si>
  <si>
    <t xml:space="preserve">NORAMBUENA ESPINOSA MARIO ANDRES </t>
  </si>
  <si>
    <t xml:space="preserve">GODOY OYARZUN MARTIN </t>
  </si>
  <si>
    <t xml:space="preserve">PEREIRA AREVALO PABLO GABRIEL </t>
  </si>
  <si>
    <t xml:space="preserve">ZUNIGA NUNEZ FRANCISCO SAMUEL </t>
  </si>
  <si>
    <t xml:space="preserve">CASTILLO JIMENEZ ANDRES RICARDO </t>
  </si>
  <si>
    <t xml:space="preserve">MUNOZ SEGURA FABIAN ANDRES </t>
  </si>
  <si>
    <t xml:space="preserve">VENEGAS PIZARRO OSVALDO </t>
  </si>
  <si>
    <t xml:space="preserve">CASTRO MUNOZ PATRICIO </t>
  </si>
  <si>
    <t xml:space="preserve">ULLOA SOTO DIEGO ALFONSO </t>
  </si>
  <si>
    <t xml:space="preserve">VILLENA TORO ALONSO IGNACIO </t>
  </si>
  <si>
    <t xml:space="preserve">MONTECINOS CHEUQUIAN AXEL MAXIMILIANO </t>
  </si>
  <si>
    <t xml:space="preserve">MUNOZ ABARCA AXEL </t>
  </si>
  <si>
    <t xml:space="preserve">URBINA OSORIO MAXIMILANO FELIPE </t>
  </si>
  <si>
    <t xml:space="preserve">CEPEDA SANTIBANEZ BENJAMIN ELIAS </t>
  </si>
  <si>
    <t xml:space="preserve">MANRIQUEZ POBLETE ALLAN JESUS </t>
  </si>
  <si>
    <t xml:space="preserve">SIERPE RAMIREZ SEBASTIAN ANDRES </t>
  </si>
  <si>
    <t xml:space="preserve">TOBAR VILCHES AARON BASTIAN </t>
  </si>
  <si>
    <t xml:space="preserve">CISTERNAS SANHUEZA DAVID ALFREDO </t>
  </si>
  <si>
    <t xml:space="preserve">MUNOZ VILLARROEL JONATHAN </t>
  </si>
  <si>
    <t xml:space="preserve">CARRIMAN IBACA FABIAN </t>
  </si>
  <si>
    <t xml:space="preserve">JARA CARTER CRISTIAN ALEXIS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</si>
</sst>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rgb="FFFFFF00"/>
        <bgColor indexed="64"/>
      </patternFill>
    </fill>
    <fill>
      <patternFill patternType="solid">
        <fgColor theme="7"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0" fillId="7" borderId="0" xfId="0" applyFill="1"/>
    <xf numFmtId="0" fontId="16" fillId="7" borderId="0" xfId="0" applyFont="1" applyFill="1" applyAlignment="1">
      <alignment horizontal="right" vertical="center" wrapText="1"/>
    </xf>
    <xf numFmtId="164" fontId="8" fillId="7" borderId="0" xfId="0" applyNumberFormat="1" applyFont="1" applyFill="1"/>
    <xf numFmtId="0" fontId="16" fillId="7" borderId="0" xfId="0" applyFont="1" applyFill="1" applyAlignment="1">
      <alignment horizontal="left" vertical="center" wrapText="1"/>
    </xf>
    <xf numFmtId="0" fontId="6" fillId="8" borderId="25" xfId="0" applyFont="1" applyFill="1" applyBorder="1" applyAlignment="1">
      <alignment horizontal="left" vertical="center" wrapText="1"/>
    </xf>
    <xf numFmtId="0" fontId="18" fillId="0" borderId="1" xfId="0" applyFont="1" applyBorder="1" applyAlignment="1">
      <alignment wrapText="1"/>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0">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6"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6" t="s">
        <v>14</v>
      </c>
      <c r="B1" s="48" t="s">
        <v>15</v>
      </c>
      <c r="C1" s="49"/>
      <c r="D1" s="49"/>
      <c r="E1" s="50"/>
      <c r="F1" s="46" t="s">
        <v>16</v>
      </c>
    </row>
    <row r="2" spans="1:6" x14ac:dyDescent="0.3">
      <c r="A2" s="47"/>
      <c r="B2" s="52" t="s">
        <v>25</v>
      </c>
      <c r="C2" s="52" t="s">
        <v>17</v>
      </c>
      <c r="D2" s="21" t="s">
        <v>18</v>
      </c>
      <c r="E2" s="22" t="s">
        <v>7</v>
      </c>
      <c r="F2" s="47"/>
    </row>
    <row r="3" spans="1:6" ht="15" thickBot="1" x14ac:dyDescent="0.35">
      <c r="A3" s="47"/>
      <c r="B3" s="53"/>
      <c r="C3" s="53"/>
      <c r="D3" s="37">
        <v>-0.3</v>
      </c>
      <c r="E3" s="37">
        <v>0</v>
      </c>
      <c r="F3" s="51"/>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C781-26C0-4A65-9901-E4185CB41049}">
  <dimension ref="A2:K893"/>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81</v>
      </c>
      <c r="C4" s="5">
        <f>'G(8)'!$C$22</f>
        <v>3.7</v>
      </c>
      <c r="G4" s="1"/>
    </row>
    <row r="5" spans="1:11" ht="14.4" x14ac:dyDescent="0.3">
      <c r="A5" s="4">
        <v>2</v>
      </c>
      <c r="B5" s="25" t="s">
        <v>82</v>
      </c>
      <c r="C5" s="5">
        <f>'G(8)'!$C$22</f>
        <v>3.7</v>
      </c>
      <c r="G5" s="1"/>
    </row>
    <row r="6" spans="1:11" ht="14.4" x14ac:dyDescent="0.3">
      <c r="A6" s="4">
        <v>3</v>
      </c>
      <c r="B6" s="25"/>
      <c r="C6" s="5">
        <f>'G(8)'!$C$22</f>
        <v>3.7</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6</v>
      </c>
      <c r="D14" s="15" t="str">
        <f t="shared" si="0"/>
        <v/>
      </c>
      <c r="E14" s="15" t="str">
        <f>IF(D14="X",100*0.1,"")</f>
        <v/>
      </c>
      <c r="F14" s="15" t="str">
        <f t="shared" si="1"/>
        <v>X</v>
      </c>
      <c r="G14" s="15">
        <f>IF(F14="X",60*0.1,"")</f>
        <v>6</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24</v>
      </c>
      <c r="D18" s="15" t="str">
        <f>IF($C18=CL,"X","")</f>
        <v/>
      </c>
      <c r="E18" s="15" t="str">
        <f>IF(D18="X",100*0.2,"")</f>
        <v/>
      </c>
      <c r="F18" s="15" t="str">
        <f>IF($C18=L,"X","")</f>
        <v/>
      </c>
      <c r="G18" s="15" t="str">
        <f>IF(F18="X",60*0.2,"")</f>
        <v/>
      </c>
      <c r="H18" s="15" t="str">
        <f>IF($C18=ML,"X","")</f>
        <v>X</v>
      </c>
      <c r="I18" s="15">
        <f>IF(H18="X",30*0.2,"")</f>
        <v>6</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4"/>
        <v/>
      </c>
    </row>
    <row r="21" spans="1:11" ht="15.75" customHeight="1" outlineLevel="1" x14ac:dyDescent="0.35">
      <c r="A21" s="55"/>
      <c r="B21" s="27" t="s">
        <v>4</v>
      </c>
      <c r="C21" s="31">
        <f>E21+G21+I21+K21</f>
        <v>54.5</v>
      </c>
      <c r="D21" s="16"/>
      <c r="E21" s="16">
        <f>SUM(E13:E20)</f>
        <v>20</v>
      </c>
      <c r="F21" s="16"/>
      <c r="G21" s="16">
        <f>SUM(G13:G20)</f>
        <v>21</v>
      </c>
      <c r="H21" s="16"/>
      <c r="I21" s="16">
        <f>SUM(I13:I20)</f>
        <v>13.5</v>
      </c>
      <c r="J21" s="16"/>
      <c r="K21" s="16">
        <f>SUM(K13:K20)</f>
        <v>0</v>
      </c>
    </row>
    <row r="22" spans="1:11" ht="15.75" customHeight="1" outlineLevel="1" x14ac:dyDescent="0.35">
      <c r="A22" s="57"/>
      <c r="B22" s="30" t="s">
        <v>13</v>
      </c>
      <c r="C22" s="17">
        <f>VLOOKUP(C21,ESCALA_IEP!A2:B202,2,FALSE)</f>
        <v>3.7</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3" priority="1" operator="lessThan">
      <formula>4</formula>
    </cfRule>
    <cfRule type="cellIs" dxfId="2" priority="2" operator="lessThan">
      <formula>1</formula>
    </cfRule>
  </conditionalFormatting>
  <dataValidations count="1">
    <dataValidation type="decimal" allowBlank="1" showInputMessage="1" showErrorMessage="1" prompt="Error de Ingreso - Nota debe estar entre 1,0 y 7,0" sqref="C4:C6" xr:uid="{5CB8DBED-C133-4990-9F41-A5B92323DD0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846CD650-BDFE-4C11-AFC5-B6CC443794ED}">
          <x14:formula1>
            <xm:f>'RELEVANCIA-PUNTAJE'!$B$2:$E$2</xm:f>
          </x14:formula1>
          <xm:sqref>C13:C20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B093-B9AD-4AD0-B561-BEB9CF7D0935}">
  <sheetPr>
    <tabColor rgb="FF92D050"/>
  </sheetPr>
  <dimension ref="A2:K895"/>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83</v>
      </c>
      <c r="C4" s="5">
        <f>'G(9)'!$C$22</f>
        <v>6</v>
      </c>
      <c r="G4" s="1"/>
    </row>
    <row r="5" spans="1:11" ht="14.4" x14ac:dyDescent="0.3">
      <c r="A5" s="4">
        <v>2</v>
      </c>
      <c r="B5" s="25" t="s">
        <v>84</v>
      </c>
      <c r="C5" s="5">
        <f>'G(9)'!$C$22</f>
        <v>6</v>
      </c>
      <c r="G5" s="1"/>
    </row>
    <row r="6" spans="1:11" ht="14.4" x14ac:dyDescent="0.3">
      <c r="A6" s="4">
        <v>3</v>
      </c>
      <c r="B6" s="25"/>
      <c r="C6" s="5">
        <f>'G(9)'!$C$22</f>
        <v>6</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24</v>
      </c>
      <c r="D16" s="15" t="str">
        <f t="shared" si="0"/>
        <v/>
      </c>
      <c r="E16" s="15" t="str">
        <f>IF(D16="X",100*0.05,"")</f>
        <v/>
      </c>
      <c r="F16" s="15" t="str">
        <f t="shared" si="1"/>
        <v/>
      </c>
      <c r="G16" s="15" t="str">
        <f>IF(F16="X",60*0.05,"")</f>
        <v/>
      </c>
      <c r="H16" s="15" t="str">
        <f t="shared" si="2"/>
        <v>X</v>
      </c>
      <c r="I16" s="15">
        <f>IF(H16="X",30*0.05,"")</f>
        <v>1.5</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4"/>
        <v/>
      </c>
    </row>
    <row r="21" spans="1:11" ht="15.75" customHeight="1" outlineLevel="1" x14ac:dyDescent="0.35">
      <c r="A21" s="55"/>
      <c r="B21" s="27" t="s">
        <v>4</v>
      </c>
      <c r="C21" s="31">
        <f>E21+G21+I21+K21</f>
        <v>86.5</v>
      </c>
      <c r="D21" s="16"/>
      <c r="E21" s="16">
        <f>SUM(E13:E20)</f>
        <v>70</v>
      </c>
      <c r="F21" s="16"/>
      <c r="G21" s="16">
        <f>SUM(G13:G20)</f>
        <v>15</v>
      </c>
      <c r="H21" s="16"/>
      <c r="I21" s="16">
        <f>SUM(I13:I20)</f>
        <v>1.5</v>
      </c>
      <c r="J21" s="16"/>
      <c r="K21" s="16">
        <f>SUM(K13:K20)</f>
        <v>0</v>
      </c>
    </row>
    <row r="22" spans="1:11" ht="15.75" customHeight="1" outlineLevel="1" x14ac:dyDescent="0.35">
      <c r="A22" s="57"/>
      <c r="B22" s="30" t="s">
        <v>13</v>
      </c>
      <c r="C22" s="17">
        <f>VLOOKUP(C21,ESCALA_IEP!A2:B202,2,FALSE)</f>
        <v>6</v>
      </c>
    </row>
    <row r="23" spans="1:11" ht="15.75" customHeight="1" x14ac:dyDescent="0.3">
      <c r="D23" t="s">
        <v>41</v>
      </c>
    </row>
    <row r="24" spans="1:11" ht="48" customHeight="1" x14ac:dyDescent="0.3">
      <c r="B24" s="34"/>
    </row>
    <row r="25" spans="1:11" s="40" customFormat="1" ht="20.399999999999999" customHeight="1" x14ac:dyDescent="0.35">
      <c r="B25" s="41"/>
      <c r="C25" s="42"/>
    </row>
    <row r="26" spans="1:11" s="40" customFormat="1" ht="31.2" customHeight="1" x14ac:dyDescent="0.3">
      <c r="B26" s="43"/>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1:K11"/>
    <mergeCell ref="D12:E12"/>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2E032A9E-01B8-46B5-ACD1-E316B19E638A}">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75005C8E-04AA-4D01-9BF3-54115D414B13}">
          <x14:formula1>
            <xm:f>'RELEVANCIA-PUNTAJE'!$B$2:$E$2</xm:f>
          </x14:formula1>
          <xm:sqref>C13:C20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63" t="s">
        <v>3</v>
      </c>
      <c r="B1" s="6" t="s">
        <v>4</v>
      </c>
      <c r="C1" s="7"/>
      <c r="D1" s="7"/>
      <c r="E1" s="8"/>
    </row>
    <row r="2" spans="1:5" ht="43.8" thickBot="1" x14ac:dyDescent="0.35">
      <c r="A2" s="64"/>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c r="C4" s="5">
        <f>EVALUACION2!$C$22</f>
        <v>7</v>
      </c>
      <c r="G4" s="1"/>
    </row>
    <row r="5" spans="1:11" ht="14.4" x14ac:dyDescent="0.3">
      <c r="A5" s="4">
        <v>2</v>
      </c>
      <c r="B5" s="25"/>
      <c r="C5" s="5">
        <f>EVALUACION2!$C$22</f>
        <v>7</v>
      </c>
      <c r="G5" s="1"/>
    </row>
    <row r="6" spans="1:11" ht="14.4" x14ac:dyDescent="0.3">
      <c r="A6" s="4">
        <v>3</v>
      </c>
      <c r="B6" s="25"/>
      <c r="C6" s="5">
        <f>EVALUACION2!$C$22</f>
        <v>7</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56"/>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56"/>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55"/>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57"/>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9" priority="1" operator="lessThan">
      <formula>4</formula>
    </cfRule>
    <cfRule type="cellIs" dxfId="18"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8C69-D182-433A-BF65-54491F7B9AAF}">
  <dimension ref="A2:K892"/>
  <sheetViews>
    <sheetView tabSelected="1"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'G1'!$C$22</f>
        <v>5.0999999999999996</v>
      </c>
      <c r="G4" s="1"/>
    </row>
    <row r="5" spans="1:11" ht="14.4" x14ac:dyDescent="0.3">
      <c r="A5" s="4">
        <v>2</v>
      </c>
      <c r="B5" s="25" t="s">
        <v>64</v>
      </c>
      <c r="C5" s="5">
        <f>'G1'!$C$22</f>
        <v>5.0999999999999996</v>
      </c>
      <c r="G5" s="1"/>
    </row>
    <row r="6" spans="1:11" ht="14.4" x14ac:dyDescent="0.3">
      <c r="A6" s="4">
        <v>3</v>
      </c>
      <c r="B6" s="25"/>
      <c r="C6" s="5">
        <f>'G1'!$C$22</f>
        <v>5.0999999999999996</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24</v>
      </c>
      <c r="D17" s="15" t="str">
        <f t="shared" si="0"/>
        <v/>
      </c>
      <c r="E17" s="15" t="str">
        <f>IF(D17="X",100*0.05,"")</f>
        <v/>
      </c>
      <c r="F17" s="15" t="str">
        <f t="shared" si="1"/>
        <v/>
      </c>
      <c r="G17" s="15" t="str">
        <f>IF(F17="X",60*0.05,"")</f>
        <v/>
      </c>
      <c r="H17" s="15" t="str">
        <f t="shared" si="2"/>
        <v>X</v>
      </c>
      <c r="I17" s="15">
        <f>IF(H17="X",30*0.05,"")</f>
        <v>1.5</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4"/>
        <v/>
      </c>
    </row>
    <row r="21" spans="1:11" ht="15.75" customHeight="1" outlineLevel="1" x14ac:dyDescent="0.35">
      <c r="A21" s="55"/>
      <c r="B21" s="27" t="s">
        <v>4</v>
      </c>
      <c r="C21" s="31">
        <f>E21+G21+I21+K21</f>
        <v>74.5</v>
      </c>
      <c r="D21" s="16"/>
      <c r="E21" s="16">
        <f>SUM(E13:E20)</f>
        <v>40</v>
      </c>
      <c r="F21" s="16"/>
      <c r="G21" s="16">
        <f>SUM(G13:G20)</f>
        <v>33</v>
      </c>
      <c r="H21" s="16"/>
      <c r="I21" s="16">
        <f>SUM(I13:I20)</f>
        <v>1.5</v>
      </c>
      <c r="J21" s="16"/>
      <c r="K21" s="16">
        <f>SUM(K13:K20)</f>
        <v>0</v>
      </c>
    </row>
    <row r="22" spans="1:11" ht="15.75" customHeight="1" outlineLevel="1" x14ac:dyDescent="0.35">
      <c r="A22" s="57"/>
      <c r="B22" s="30" t="s">
        <v>13</v>
      </c>
      <c r="C22" s="17">
        <f>VLOOKUP(C21,ESCALA_IEP!A2:B202,2,FALSE)</f>
        <v>5.0999999999999996</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sheetData>
  <mergeCells count="7">
    <mergeCell ref="A11:A22"/>
    <mergeCell ref="C11:C12"/>
    <mergeCell ref="D11:K11"/>
    <mergeCell ref="D12:E12"/>
    <mergeCell ref="F12:G12"/>
    <mergeCell ref="H12:I12"/>
    <mergeCell ref="J12:K12"/>
  </mergeCells>
  <conditionalFormatting sqref="C4:C6">
    <cfRule type="cellIs" dxfId="17" priority="1" operator="lessThan">
      <formula>4</formula>
    </cfRule>
    <cfRule type="cellIs" dxfId="16" priority="2" operator="lessThan">
      <formula>1</formula>
    </cfRule>
  </conditionalFormatting>
  <dataValidations count="1">
    <dataValidation type="decimal" allowBlank="1" showInputMessage="1" showErrorMessage="1" prompt="Error de Ingreso - Nota debe estar entre 1,0 y 7,0" sqref="C4:C6" xr:uid="{E4AA3485-100B-4D21-95F9-793460CB7209}">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B1D4BE6-A1FA-4B77-95DD-06B797689C13}">
          <x14:formula1>
            <xm:f>'RELEVANCIA-PUNTAJE'!$B$2:$E$2</xm:f>
          </x14:formula1>
          <xm:sqref>C13:C20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0A21-3506-4ECA-9094-D33E7FFCE724}">
  <sheetPr>
    <tabColor rgb="FF92D050"/>
  </sheetPr>
  <dimension ref="A2:K893"/>
  <sheetViews>
    <sheetView zoomScaleNormal="100" workbookViewId="0">
      <pane ySplit="7" topLeftCell="A13" activePane="bottomLeft" state="frozen"/>
      <selection activeCell="A11" sqref="A11:A22"/>
      <selection pane="bottomLeft"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65</v>
      </c>
      <c r="C4" s="5">
        <f>'G(2)'!$C$22</f>
        <v>3.8</v>
      </c>
      <c r="G4" s="1"/>
    </row>
    <row r="5" spans="1:11" ht="14.4" x14ac:dyDescent="0.3">
      <c r="A5" s="4">
        <v>2</v>
      </c>
      <c r="B5" s="25" t="s">
        <v>66</v>
      </c>
      <c r="C5" s="5">
        <f>'G(2)'!$C$22</f>
        <v>3.8</v>
      </c>
      <c r="G5" s="1"/>
    </row>
    <row r="6" spans="1:11" ht="14.4" x14ac:dyDescent="0.3">
      <c r="A6" s="4">
        <v>3</v>
      </c>
      <c r="B6" s="25" t="s">
        <v>67</v>
      </c>
      <c r="C6" s="5">
        <f>'G(2)'!$C$22</f>
        <v>3.8</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6</v>
      </c>
      <c r="D18" s="15" t="str">
        <f>IF($C18=CL,"X","")</f>
        <v/>
      </c>
      <c r="E18" s="15" t="str">
        <f>IF(D18="X",100*0.2,"")</f>
        <v/>
      </c>
      <c r="F18" s="15" t="str">
        <f>IF($C18=L,"X","")</f>
        <v>X</v>
      </c>
      <c r="G18" s="15">
        <f>IF(F18="X",60*0.2,"")</f>
        <v>12</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4"/>
        <v/>
      </c>
    </row>
    <row r="21" spans="1:11" ht="15.75" customHeight="1" outlineLevel="1" x14ac:dyDescent="0.35">
      <c r="A21" s="55"/>
      <c r="B21" s="27" t="s">
        <v>4</v>
      </c>
      <c r="C21" s="31">
        <f>E21+G21+I21+K21</f>
        <v>56.5</v>
      </c>
      <c r="D21" s="16"/>
      <c r="E21" s="16">
        <f>SUM(E13:E20)</f>
        <v>10</v>
      </c>
      <c r="F21" s="16"/>
      <c r="G21" s="16">
        <f>SUM(G13:G20)</f>
        <v>39</v>
      </c>
      <c r="H21" s="16"/>
      <c r="I21" s="16">
        <f>SUM(I13:I20)</f>
        <v>7.5</v>
      </c>
      <c r="J21" s="16"/>
      <c r="K21" s="16">
        <f>SUM(K13:K20)</f>
        <v>0</v>
      </c>
    </row>
    <row r="22" spans="1:11" ht="15.75" customHeight="1" outlineLevel="1" x14ac:dyDescent="0.35">
      <c r="A22" s="57"/>
      <c r="B22" s="30" t="s">
        <v>13</v>
      </c>
      <c r="C22" s="17">
        <f>VLOOKUP(C21,ESCALA_IEP!A2:B202,2,FALSE)</f>
        <v>3.8</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15" priority="1" operator="lessThan">
      <formula>4</formula>
    </cfRule>
    <cfRule type="cellIs" dxfId="14" priority="2" operator="lessThan">
      <formula>1</formula>
    </cfRule>
  </conditionalFormatting>
  <dataValidations count="1">
    <dataValidation type="decimal" allowBlank="1" showInputMessage="1" showErrorMessage="1" prompt="Error de Ingreso - Nota debe estar entre 1,0 y 7,0" sqref="C4:C6" xr:uid="{2F96F280-C281-49A0-A221-1041D36D0E0B}">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D1647944-BB7C-43C9-9361-338820E4DC36}">
          <x14:formula1>
            <xm:f>'RELEVANCIA-PUNTAJE'!$B$2:$E$2</xm:f>
          </x14:formula1>
          <xm:sqref>C13:C20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B101-A4F1-4B99-BF09-75CA696A26B9}">
  <sheetPr>
    <tabColor rgb="FF92D050"/>
  </sheetPr>
  <dimension ref="A2:K893"/>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45" t="s">
        <v>68</v>
      </c>
      <c r="C4" s="5">
        <f>'G(3)'!$C$22</f>
        <v>5</v>
      </c>
      <c r="G4" s="1"/>
    </row>
    <row r="5" spans="1:11" ht="14.4" x14ac:dyDescent="0.3">
      <c r="A5" s="4">
        <v>2</v>
      </c>
      <c r="B5" s="45" t="s">
        <v>69</v>
      </c>
      <c r="C5" s="5">
        <f>'G(3)'!$C$22</f>
        <v>5</v>
      </c>
      <c r="G5" s="1"/>
    </row>
    <row r="6" spans="1:11" ht="14.4" x14ac:dyDescent="0.3">
      <c r="A6" s="4">
        <v>3</v>
      </c>
      <c r="B6" s="45" t="s">
        <v>70</v>
      </c>
      <c r="C6" s="5">
        <f>'G(3)'!$C$22</f>
        <v>5</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24</v>
      </c>
      <c r="D14" s="15" t="str">
        <f t="shared" si="0"/>
        <v/>
      </c>
      <c r="E14" s="15" t="str">
        <f>IF(D14="X",100*0.1,"")</f>
        <v/>
      </c>
      <c r="F14" s="15" t="str">
        <f t="shared" si="1"/>
        <v/>
      </c>
      <c r="G14" s="15" t="str">
        <f>IF(F14="X",60*0.1,"")</f>
        <v/>
      </c>
      <c r="H14" s="15" t="str">
        <f t="shared" si="2"/>
        <v>X</v>
      </c>
      <c r="I14" s="15">
        <f>IF(H14="X",30*0.1,"")</f>
        <v>3</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24</v>
      </c>
      <c r="D16" s="15" t="str">
        <f t="shared" si="0"/>
        <v/>
      </c>
      <c r="E16" s="15" t="str">
        <f>IF(D16="X",100*0.05,"")</f>
        <v/>
      </c>
      <c r="F16" s="15" t="str">
        <f t="shared" si="1"/>
        <v/>
      </c>
      <c r="G16" s="15" t="str">
        <f>IF(F16="X",60*0.05,"")</f>
        <v/>
      </c>
      <c r="H16" s="15" t="str">
        <f t="shared" si="2"/>
        <v>X</v>
      </c>
      <c r="I16" s="15">
        <f>IF(H16="X",30*0.05,"")</f>
        <v>1.5</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4"/>
        <v/>
      </c>
    </row>
    <row r="21" spans="1:11" ht="15.75" customHeight="1" outlineLevel="1" x14ac:dyDescent="0.35">
      <c r="A21" s="55"/>
      <c r="B21" s="27" t="s">
        <v>4</v>
      </c>
      <c r="C21" s="31">
        <f>E21+G21+I21+K21</f>
        <v>73.5</v>
      </c>
      <c r="D21" s="16"/>
      <c r="E21" s="16">
        <f>SUM(E13:E20)</f>
        <v>45</v>
      </c>
      <c r="F21" s="16"/>
      <c r="G21" s="16">
        <f>SUM(G13:G20)</f>
        <v>24</v>
      </c>
      <c r="H21" s="16"/>
      <c r="I21" s="16">
        <f>SUM(I13:I20)</f>
        <v>4.5</v>
      </c>
      <c r="J21" s="16"/>
      <c r="K21" s="16">
        <f>SUM(K13:K20)</f>
        <v>0</v>
      </c>
    </row>
    <row r="22" spans="1:11" ht="15.75" customHeight="1" outlineLevel="1" x14ac:dyDescent="0.35">
      <c r="A22" s="57"/>
      <c r="B22" s="30" t="s">
        <v>13</v>
      </c>
      <c r="C22" s="17">
        <f>VLOOKUP(C21,ESCALA_IEP!A2:B202,2,FALSE)</f>
        <v>5</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13" priority="1" operator="lessThan">
      <formula>4</formula>
    </cfRule>
    <cfRule type="cellIs" dxfId="12" priority="2" operator="lessThan">
      <formula>1</formula>
    </cfRule>
  </conditionalFormatting>
  <dataValidations count="1">
    <dataValidation type="decimal" allowBlank="1" showInputMessage="1" showErrorMessage="1" prompt="Error de Ingreso - Nota debe estar entre 1,0 y 7,0" sqref="C4:C6" xr:uid="{F6A11D4D-D31B-4D16-A7A3-7A60BD227F6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196B1438-2F30-4779-9B43-CCD54153E921}">
          <x14:formula1>
            <xm:f>'RELEVANCIA-PUNTAJE'!$B$2:$E$2</xm:f>
          </x14:formula1>
          <xm:sqref>C13:C20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B725-F459-44AE-9675-B58231665DF4}">
  <sheetPr>
    <tabColor rgb="FF92D050"/>
  </sheetPr>
  <dimension ref="A2:K893"/>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71</v>
      </c>
      <c r="C4" s="5">
        <f>'G(4)'!$C$22</f>
        <v>6</v>
      </c>
      <c r="G4" s="1"/>
    </row>
    <row r="5" spans="1:11" ht="14.4" x14ac:dyDescent="0.3">
      <c r="A5" s="4">
        <v>2</v>
      </c>
      <c r="B5" s="25" t="s">
        <v>72</v>
      </c>
      <c r="C5" s="5">
        <f>'G(4)'!$C$22</f>
        <v>6</v>
      </c>
      <c r="G5" s="1"/>
    </row>
    <row r="6" spans="1:11" ht="14.4" x14ac:dyDescent="0.3">
      <c r="A6" s="4">
        <v>3</v>
      </c>
      <c r="B6" s="25" t="s">
        <v>73</v>
      </c>
      <c r="C6" s="5">
        <f>'G(4)'!$C$22</f>
        <v>6</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24</v>
      </c>
      <c r="D17" s="15" t="str">
        <f t="shared" si="0"/>
        <v/>
      </c>
      <c r="E17" s="15" t="str">
        <f>IF(D17="X",100*0.05,"")</f>
        <v/>
      </c>
      <c r="F17" s="15" t="str">
        <f t="shared" si="1"/>
        <v/>
      </c>
      <c r="G17" s="15" t="str">
        <f>IF(F17="X",60*0.05,"")</f>
        <v/>
      </c>
      <c r="H17" s="15" t="str">
        <f t="shared" si="2"/>
        <v>X</v>
      </c>
      <c r="I17" s="15">
        <f>IF(H17="X",30*0.05,"")</f>
        <v>1.5</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4"/>
        <v/>
      </c>
    </row>
    <row r="21" spans="1:11" ht="15.75" customHeight="1" outlineLevel="1" x14ac:dyDescent="0.35">
      <c r="A21" s="55"/>
      <c r="B21" s="27" t="s">
        <v>4</v>
      </c>
      <c r="C21" s="31">
        <f>E21+G21+I21+K21</f>
        <v>86.5</v>
      </c>
      <c r="D21" s="16"/>
      <c r="E21" s="16">
        <f>SUM(E13:E20)</f>
        <v>70</v>
      </c>
      <c r="F21" s="16"/>
      <c r="G21" s="16">
        <f>SUM(G13:G20)</f>
        <v>15</v>
      </c>
      <c r="H21" s="16"/>
      <c r="I21" s="16">
        <f>SUM(I13:I20)</f>
        <v>1.5</v>
      </c>
      <c r="J21" s="16"/>
      <c r="K21" s="16">
        <f>SUM(K13:K20)</f>
        <v>0</v>
      </c>
    </row>
    <row r="22" spans="1:11" ht="15.75" customHeight="1" outlineLevel="1" x14ac:dyDescent="0.35">
      <c r="A22" s="57"/>
      <c r="B22" s="30" t="s">
        <v>13</v>
      </c>
      <c r="C22" s="17">
        <f>VLOOKUP(C21,ESCALA_IEP!A2:B202,2,FALSE)</f>
        <v>6</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11" priority="1" operator="lessThan">
      <formula>4</formula>
    </cfRule>
    <cfRule type="cellIs" dxfId="10" priority="2" operator="lessThan">
      <formula>1</formula>
    </cfRule>
  </conditionalFormatting>
  <dataValidations count="1">
    <dataValidation type="decimal" allowBlank="1" showInputMessage="1" showErrorMessage="1" prompt="Error de Ingreso - Nota debe estar entre 1,0 y 7,0" sqref="C4:C6" xr:uid="{79D3CADC-3FF8-4772-A501-BC76D02CA4D5}">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B7056FE6-F1EC-4612-A507-E67B90085836}">
          <x14:formula1>
            <xm:f>'RELEVANCIA-PUNTAJE'!$B$2:$E$2</xm:f>
          </x14:formula1>
          <xm:sqref>C13:C20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0AC3-1610-4941-8F5C-CB0B26E4E3D7}">
  <sheetPr>
    <tabColor rgb="FF92D050"/>
  </sheetPr>
  <dimension ref="A2:K893"/>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74</v>
      </c>
      <c r="C4" s="5">
        <f>'G(5)'!$C$22</f>
        <v>4.2</v>
      </c>
      <c r="G4" s="1"/>
    </row>
    <row r="5" spans="1:11" ht="14.4" x14ac:dyDescent="0.3">
      <c r="A5" s="4">
        <v>2</v>
      </c>
      <c r="B5" s="25" t="s">
        <v>75</v>
      </c>
      <c r="C5" s="5">
        <f>'G(5)'!$C$22</f>
        <v>4.2</v>
      </c>
      <c r="G5" s="1"/>
    </row>
    <row r="6" spans="1:11" ht="14.4" x14ac:dyDescent="0.3">
      <c r="A6" s="4">
        <v>3</v>
      </c>
      <c r="B6" s="25" t="s">
        <v>76</v>
      </c>
      <c r="C6" s="5">
        <f>'G(5)'!$C$22</f>
        <v>4.2</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24</v>
      </c>
      <c r="D13" s="15" t="str">
        <f t="shared" ref="D13:D17" si="0">IF($C13=CL,"X","")</f>
        <v/>
      </c>
      <c r="E13" s="15" t="str">
        <f>IF(D13="X",100*0.1,"")</f>
        <v/>
      </c>
      <c r="F13" s="15" t="str">
        <f t="shared" ref="F13:F17" si="1">IF($C13=L,"X","")</f>
        <v/>
      </c>
      <c r="G13" s="15" t="str">
        <f>IF(F13="X",60*0.1,"")</f>
        <v/>
      </c>
      <c r="H13" s="15" t="str">
        <f t="shared" ref="H13:H17" si="2">IF($C13=ML,"X","")</f>
        <v>X</v>
      </c>
      <c r="I13" s="15">
        <f>IF(H13="X",30*0.1,"")</f>
        <v>3</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6</v>
      </c>
      <c r="D14" s="15" t="str">
        <f t="shared" si="0"/>
        <v/>
      </c>
      <c r="E14" s="15" t="str">
        <f>IF(D14="X",100*0.1,"")</f>
        <v/>
      </c>
      <c r="F14" s="15" t="str">
        <f t="shared" si="1"/>
        <v>X</v>
      </c>
      <c r="G14" s="15">
        <f>IF(F14="X",60*0.1,"")</f>
        <v>6</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24</v>
      </c>
      <c r="D17" s="15" t="str">
        <f t="shared" si="0"/>
        <v/>
      </c>
      <c r="E17" s="15" t="str">
        <f>IF(D17="X",100*0.05,"")</f>
        <v/>
      </c>
      <c r="F17" s="15" t="str">
        <f t="shared" si="1"/>
        <v/>
      </c>
      <c r="G17" s="15" t="str">
        <f>IF(F17="X",60*0.05,"")</f>
        <v/>
      </c>
      <c r="H17" s="15" t="str">
        <f t="shared" si="2"/>
        <v>X</v>
      </c>
      <c r="I17" s="15">
        <f>IF(H17="X",30*0.05,"")</f>
        <v>1.5</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4"/>
        <v/>
      </c>
    </row>
    <row r="21" spans="1:11" ht="15.75" customHeight="1" outlineLevel="1" x14ac:dyDescent="0.35">
      <c r="A21" s="55"/>
      <c r="B21" s="27" t="s">
        <v>4</v>
      </c>
      <c r="C21" s="31">
        <f>E21+G21+I21+K21</f>
        <v>62</v>
      </c>
      <c r="D21" s="16"/>
      <c r="E21" s="16">
        <f>SUM(E13:E20)</f>
        <v>35</v>
      </c>
      <c r="F21" s="16"/>
      <c r="G21" s="16">
        <f>SUM(G13:G20)</f>
        <v>15</v>
      </c>
      <c r="H21" s="16"/>
      <c r="I21" s="16">
        <f>SUM(I13:I20)</f>
        <v>12</v>
      </c>
      <c r="J21" s="16"/>
      <c r="K21" s="16">
        <f>SUM(K13:K20)</f>
        <v>0</v>
      </c>
    </row>
    <row r="22" spans="1:11" ht="15.75" customHeight="1" outlineLevel="1" x14ac:dyDescent="0.35">
      <c r="A22" s="57"/>
      <c r="B22" s="30" t="s">
        <v>13</v>
      </c>
      <c r="C22" s="17">
        <f>VLOOKUP(C21,ESCALA_IEP!A2:B202,2,FALSE)</f>
        <v>4.2</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9" priority="1" operator="lessThan">
      <formula>4</formula>
    </cfRule>
    <cfRule type="cellIs" dxfId="8" priority="2" operator="lessThan">
      <formula>1</formula>
    </cfRule>
  </conditionalFormatting>
  <dataValidations count="1">
    <dataValidation type="decimal" allowBlank="1" showInputMessage="1" showErrorMessage="1" prompt="Error de Ingreso - Nota debe estar entre 1,0 y 7,0" sqref="C4:C6" xr:uid="{BB3D8B55-7E07-4821-ABAD-43E56FB39243}">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8226FEA-3110-4A9F-9AD7-F01C22B3B32B}">
          <x14:formula1>
            <xm:f>'RELEVANCIA-PUNTAJE'!$B$2:$E$2</xm:f>
          </x14:formula1>
          <xm:sqref>C13:C20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C5A07-D94E-47F4-804E-7F7878EAE284}">
  <sheetPr>
    <tabColor rgb="FF92D050"/>
  </sheetPr>
  <dimension ref="A2:K893"/>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77</v>
      </c>
      <c r="C4" s="5">
        <f>'G(6)'!$C$22</f>
        <v>6.4</v>
      </c>
      <c r="G4" s="1"/>
    </row>
    <row r="5" spans="1:11" ht="14.4" x14ac:dyDescent="0.3">
      <c r="A5" s="4">
        <v>2</v>
      </c>
      <c r="B5" s="25" t="s">
        <v>78</v>
      </c>
      <c r="C5" s="5">
        <f>'G(6)'!$C$22</f>
        <v>6.4</v>
      </c>
      <c r="G5" s="1"/>
    </row>
    <row r="6" spans="1:11" ht="14.4" x14ac:dyDescent="0.3">
      <c r="A6" s="4">
        <v>3</v>
      </c>
      <c r="B6" s="25" t="s">
        <v>79</v>
      </c>
      <c r="C6" s="5">
        <f>'G(6)'!$C$22</f>
        <v>6.4</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4"/>
        <v/>
      </c>
    </row>
    <row r="21" spans="1:11" ht="15.75" customHeight="1" outlineLevel="1" x14ac:dyDescent="0.35">
      <c r="A21" s="55"/>
      <c r="B21" s="27" t="s">
        <v>4</v>
      </c>
      <c r="C21" s="31">
        <f>E21+G21+I21+K21</f>
        <v>92</v>
      </c>
      <c r="D21" s="16"/>
      <c r="E21" s="16">
        <f>SUM(E13:E20)</f>
        <v>80</v>
      </c>
      <c r="F21" s="16"/>
      <c r="G21" s="16">
        <f>SUM(G13:G20)</f>
        <v>12</v>
      </c>
      <c r="H21" s="16"/>
      <c r="I21" s="16">
        <f>SUM(I13:I20)</f>
        <v>0</v>
      </c>
      <c r="J21" s="16"/>
      <c r="K21" s="16">
        <f>SUM(K13:K20)</f>
        <v>0</v>
      </c>
    </row>
    <row r="22" spans="1:11" ht="15.75" customHeight="1" outlineLevel="1" x14ac:dyDescent="0.35">
      <c r="A22" s="57"/>
      <c r="B22" s="30" t="s">
        <v>13</v>
      </c>
      <c r="C22" s="17">
        <f>VLOOKUP(C21,ESCALA_IEP!A2:B202,2,FALSE)</f>
        <v>6.4</v>
      </c>
    </row>
    <row r="23" spans="1:11" ht="15.75" customHeight="1" x14ac:dyDescent="0.3">
      <c r="D23" t="s">
        <v>41</v>
      </c>
    </row>
    <row r="24" spans="1:11" ht="48" customHeight="1" x14ac:dyDescent="0.3">
      <c r="B24" s="34"/>
    </row>
    <row r="25" spans="1:11" ht="15.75" customHeight="1" x14ac:dyDescent="0.3"/>
    <row r="26" spans="1:11" ht="15.75" customHeight="1" x14ac:dyDescent="0.3"/>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sheetData>
  <mergeCells count="7">
    <mergeCell ref="A11:A22"/>
    <mergeCell ref="C11:C12"/>
    <mergeCell ref="D11:K11"/>
    <mergeCell ref="D12:E12"/>
    <mergeCell ref="F12:G12"/>
    <mergeCell ref="H12:I12"/>
    <mergeCell ref="J12:K12"/>
  </mergeCells>
  <conditionalFormatting sqref="C4:C6">
    <cfRule type="cellIs" dxfId="7" priority="1" operator="lessThan">
      <formula>4</formula>
    </cfRule>
    <cfRule type="cellIs" dxfId="6" priority="2" operator="lessThan">
      <formula>1</formula>
    </cfRule>
  </conditionalFormatting>
  <dataValidations count="1">
    <dataValidation type="decimal" allowBlank="1" showInputMessage="1" showErrorMessage="1" prompt="Error de Ingreso - Nota debe estar entre 1,0 y 7,0" sqref="C4:C6" xr:uid="{9731DC3A-1D09-4E28-85D2-0CB6A0A735DB}">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A28A368D-F667-4021-9673-CA9E600C98F3}">
          <x14:formula1>
            <xm:f>'RELEVANCIA-PUNTAJE'!$B$2:$E$2</xm:f>
          </x14:formula1>
          <xm:sqref>C13:C20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AD0D-9164-4A6D-87C6-BCA633CB651D}">
  <sheetPr>
    <tabColor rgb="FF92D050"/>
  </sheetPr>
  <dimension ref="A2:K895"/>
  <sheetViews>
    <sheetView zoomScaleNormal="100" workbookViewId="0">
      <selection activeCell="A11" sqref="A11:A2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80</v>
      </c>
      <c r="C4" s="5">
        <f>'G(7)'!$C$22</f>
        <v>4.9000000000000004</v>
      </c>
      <c r="G4" s="1"/>
    </row>
    <row r="5" spans="1:11" ht="14.4" x14ac:dyDescent="0.3">
      <c r="A5" s="4">
        <v>2</v>
      </c>
      <c r="B5" s="25"/>
      <c r="C5" s="5">
        <f>'G(7)'!$C$22</f>
        <v>4.9000000000000004</v>
      </c>
      <c r="G5" s="1"/>
    </row>
    <row r="6" spans="1:11" ht="14.4" x14ac:dyDescent="0.3">
      <c r="A6" s="4">
        <v>3</v>
      </c>
      <c r="B6" s="25"/>
      <c r="C6" s="5">
        <f>'G(7)'!$C$22</f>
        <v>4.9000000000000004</v>
      </c>
      <c r="G6" s="1"/>
    </row>
    <row r="11" spans="1:11" ht="18" outlineLevel="1" x14ac:dyDescent="0.3">
      <c r="A11" s="54" t="s">
        <v>9</v>
      </c>
      <c r="B11" s="14"/>
      <c r="C11" s="58" t="s">
        <v>10</v>
      </c>
      <c r="D11" s="59" t="s">
        <v>11</v>
      </c>
      <c r="E11" s="61"/>
      <c r="F11" s="61"/>
      <c r="G11" s="61"/>
      <c r="H11" s="61"/>
      <c r="I11" s="61"/>
      <c r="J11" s="61"/>
      <c r="K11" s="60"/>
    </row>
    <row r="12" spans="1:11" ht="14.4" outlineLevel="1" x14ac:dyDescent="0.3">
      <c r="A12" s="55"/>
      <c r="B12" s="20" t="s">
        <v>12</v>
      </c>
      <c r="C12" s="57"/>
      <c r="D12" s="59" t="s">
        <v>5</v>
      </c>
      <c r="E12" s="60"/>
      <c r="F12" s="59" t="s">
        <v>6</v>
      </c>
      <c r="G12" s="60"/>
      <c r="H12" s="62" t="s">
        <v>23</v>
      </c>
      <c r="I12" s="60"/>
      <c r="J12" s="59" t="s">
        <v>7</v>
      </c>
      <c r="K12" s="60"/>
    </row>
    <row r="13" spans="1:11" ht="24" outlineLevel="1" x14ac:dyDescent="0.3">
      <c r="A13" s="56"/>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20" si="4">IF($J13="X",0,"")</f>
        <v/>
      </c>
    </row>
    <row r="14" spans="1:11" ht="26.4" customHeight="1" outlineLevel="1" x14ac:dyDescent="0.3">
      <c r="A14" s="56"/>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5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56"/>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x14ac:dyDescent="0.3">
      <c r="A17" s="56"/>
      <c r="B17" s="28" t="str">
        <f>RUBRICA!A8</f>
        <v xml:space="preserve">5. Utiliza reglas de redacción, ortografía (literal, puntual, acentual) y las normas para citas y referencias. </v>
      </c>
      <c r="C17" s="26"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4" outlineLevel="1" x14ac:dyDescent="0.3">
      <c r="A18" s="56"/>
      <c r="B18" s="44" t="str">
        <f>RUBRICA!A9</f>
        <v>6. Entrega la documentación y evidencias requerida por la asignatura de acuerdo a la estrucutra y nombres solicitados, guardando todas las evidencias de avances en Git</v>
      </c>
      <c r="C18" s="26" t="s">
        <v>6</v>
      </c>
      <c r="D18" s="15" t="str">
        <f>IF($C18=CL,"X","")</f>
        <v/>
      </c>
      <c r="E18" s="15" t="str">
        <f>IF(D18="X",100*0.2,"")</f>
        <v/>
      </c>
      <c r="F18" s="15" t="str">
        <f>IF($C18=L,"X","")</f>
        <v>X</v>
      </c>
      <c r="G18" s="15">
        <f>IF(F18="X",60*0.2,"")</f>
        <v>12</v>
      </c>
      <c r="H18" s="15" t="str">
        <f>IF($C18=ML,"X","")</f>
        <v/>
      </c>
      <c r="I18" s="15" t="str">
        <f>IF(H18="X",30*0.2,"")</f>
        <v/>
      </c>
      <c r="J18" s="15" t="str">
        <f>IF($C18=NL,"X","")</f>
        <v/>
      </c>
      <c r="K18" s="15" t="str">
        <f t="shared" si="4"/>
        <v/>
      </c>
    </row>
    <row r="19" spans="1:11" ht="36" outlineLevel="1" x14ac:dyDescent="0.3">
      <c r="A19" s="56"/>
      <c r="B19" s="44"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4"/>
        <v/>
      </c>
    </row>
    <row r="20" spans="1:11" ht="36" outlineLevel="1" x14ac:dyDescent="0.3">
      <c r="A20" s="5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4"/>
        <v/>
      </c>
    </row>
    <row r="21" spans="1:11" ht="15.75" customHeight="1" outlineLevel="1" x14ac:dyDescent="0.35">
      <c r="A21" s="55"/>
      <c r="B21" s="27" t="s">
        <v>4</v>
      </c>
      <c r="C21" s="31">
        <f>E21+G21+I21+K21</f>
        <v>72</v>
      </c>
      <c r="D21" s="16"/>
      <c r="E21" s="16">
        <f>SUM(E13:E20)</f>
        <v>30</v>
      </c>
      <c r="F21" s="16"/>
      <c r="G21" s="16">
        <f>SUM(G13:G20)</f>
        <v>42</v>
      </c>
      <c r="H21" s="16"/>
      <c r="I21" s="16">
        <f>SUM(I13:I20)</f>
        <v>0</v>
      </c>
      <c r="J21" s="16"/>
      <c r="K21" s="16">
        <f>SUM(K13:K20)</f>
        <v>0</v>
      </c>
    </row>
    <row r="22" spans="1:11" ht="15.75" customHeight="1" outlineLevel="1" x14ac:dyDescent="0.35">
      <c r="A22" s="57"/>
      <c r="B22" s="30" t="s">
        <v>13</v>
      </c>
      <c r="C22" s="17">
        <f>VLOOKUP(C21,ESCALA_IEP!A2:B202,2,FALSE)</f>
        <v>4.9000000000000004</v>
      </c>
    </row>
    <row r="23" spans="1:11" ht="15.75" customHeight="1" x14ac:dyDescent="0.3">
      <c r="D23" t="s">
        <v>41</v>
      </c>
    </row>
    <row r="24" spans="1:11" ht="48" customHeight="1" x14ac:dyDescent="0.3">
      <c r="B24" s="34"/>
    </row>
    <row r="25" spans="1:11" s="40" customFormat="1" ht="20.399999999999999" customHeight="1" x14ac:dyDescent="0.35">
      <c r="B25" s="41"/>
      <c r="C25" s="42"/>
    </row>
    <row r="26" spans="1:11" s="40" customFormat="1" ht="31.2" customHeight="1" x14ac:dyDescent="0.3">
      <c r="B26" s="43"/>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1:K11"/>
    <mergeCell ref="D12:E12"/>
    <mergeCell ref="F12:G12"/>
    <mergeCell ref="H12:I12"/>
    <mergeCell ref="J12:K12"/>
  </mergeCells>
  <conditionalFormatting sqref="C4:C6">
    <cfRule type="cellIs" dxfId="5" priority="1" operator="lessThan">
      <formula>4</formula>
    </cfRule>
    <cfRule type="cellIs" dxfId="4" priority="2" operator="lessThan">
      <formula>1</formula>
    </cfRule>
  </conditionalFormatting>
  <dataValidations count="1">
    <dataValidation type="decimal" allowBlank="1" showInputMessage="1" showErrorMessage="1" prompt="Error de Ingreso - Nota debe estar entre 1,0 y 7,0" sqref="C4:C6" xr:uid="{BA9B539C-0CC6-4D61-90A9-227A2C2472D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989725A0-B057-408D-8C8A-275B0900974F}">
          <x14:formula1>
            <xm:f>'RELEVANCIA-PUNTAJE'!$B$2:$E$2</xm:f>
          </x14:formula1>
          <xm:sqref>C13:C20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19</vt:i4>
      </vt:variant>
    </vt:vector>
  </HeadingPairs>
  <TitlesOfParts>
    <vt:vector size="34" baseType="lpstr">
      <vt:lpstr>RUBRICA</vt:lpstr>
      <vt:lpstr>EVALUACION2</vt:lpstr>
      <vt:lpstr>G1</vt:lpstr>
      <vt:lpstr>G(2)</vt:lpstr>
      <vt:lpstr>G(3)</vt:lpstr>
      <vt:lpstr>G(4)</vt:lpstr>
      <vt:lpstr>G(5)</vt:lpstr>
      <vt:lpstr>G(6)</vt:lpstr>
      <vt:lpstr>G(7)</vt:lpstr>
      <vt:lpstr>G(8)</vt:lpstr>
      <vt:lpstr>G(9)</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Reginaldo del carmen Salinas Bruna</cp:lastModifiedBy>
  <dcterms:created xsi:type="dcterms:W3CDTF">2023-08-07T04:08:01Z</dcterms:created>
  <dcterms:modified xsi:type="dcterms:W3CDTF">2024-11-08T03:56:56Z</dcterms:modified>
</cp:coreProperties>
</file>